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autoCompressPictures="0"/>
  <mc:AlternateContent xmlns:mc="http://schemas.openxmlformats.org/markup-compatibility/2006">
    <mc:Choice Requires="x15">
      <x15ac:absPath xmlns:x15ac="http://schemas.microsoft.com/office/spreadsheetml/2010/11/ac" url="https://caroycuervo-my.sharepoint.com/personal/planeacion_caroycuervo_gov_co/Documents/1. PLA TRD/2023/DOCUMENTOS DE APOYO/PRESUPUESTO/"/>
    </mc:Choice>
  </mc:AlternateContent>
  <xr:revisionPtr revIDLastSave="44" documentId="13_ncr:1_{18049F14-1E1A-427F-B470-78689BB7B3A4}" xr6:coauthVersionLast="47" xr6:coauthVersionMax="47" xr10:uidLastSave="{04DC2ADB-DDB6-4DF2-B03E-A323FF421082}"/>
  <bookViews>
    <workbookView xWindow="-120" yWindow="-120" windowWidth="24240" windowHeight="13140" tabRatio="500" activeTab="1" xr2:uid="{00000000-000D-0000-FFFF-FFFF00000000}"/>
  </bookViews>
  <sheets>
    <sheet name="Cuota" sheetId="7" r:id="rId1"/>
    <sheet name="Consolidación 2023" sheetId="3" r:id="rId2"/>
    <sheet name="Fortalecimiento 2023" sheetId="4" r:id="rId3"/>
    <sheet name="Incremento 2023" sheetId="6" r:id="rId4"/>
  </sheets>
  <externalReferences>
    <externalReference r:id="rId5"/>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4" l="1"/>
  <c r="F16" i="4"/>
  <c r="E10" i="4"/>
  <c r="I10" i="7" l="1"/>
  <c r="F4" i="7"/>
  <c r="H24" i="3"/>
  <c r="H21" i="3"/>
  <c r="H19" i="3"/>
  <c r="H17" i="3"/>
  <c r="H15" i="3"/>
  <c r="H13" i="3"/>
  <c r="C35" i="3"/>
  <c r="C34" i="3"/>
  <c r="E26" i="3"/>
  <c r="O21" i="3"/>
  <c r="O24" i="3"/>
  <c r="O19" i="3"/>
  <c r="O17" i="3"/>
  <c r="O15" i="3"/>
  <c r="O13" i="3"/>
  <c r="C45" i="4"/>
  <c r="C44" i="4"/>
  <c r="H33" i="4"/>
  <c r="H31" i="4"/>
  <c r="H29" i="4"/>
  <c r="H27" i="4"/>
  <c r="H25" i="4"/>
  <c r="H22" i="4"/>
  <c r="H20" i="4"/>
  <c r="H16" i="4"/>
  <c r="H13" i="4"/>
  <c r="O27" i="4"/>
  <c r="O29" i="4"/>
  <c r="O31" i="4"/>
  <c r="O33" i="4"/>
  <c r="O25" i="4"/>
  <c r="O22" i="4"/>
  <c r="O19" i="4"/>
  <c r="O16" i="4"/>
  <c r="O13" i="4"/>
  <c r="E35" i="4"/>
  <c r="F19" i="6"/>
  <c r="D27" i="6" s="1"/>
  <c r="E19" i="6"/>
  <c r="C27" i="6" s="1"/>
  <c r="I5" i="7"/>
  <c r="C8" i="4" s="1"/>
  <c r="I6" i="7"/>
  <c r="C8" i="6" s="1"/>
  <c r="I4" i="7"/>
  <c r="H7" i="7"/>
  <c r="G7" i="7"/>
  <c r="I7" i="7" s="1"/>
  <c r="J6" i="7" l="1"/>
  <c r="C7" i="6" s="1"/>
  <c r="J4" i="7"/>
  <c r="F21" i="4"/>
  <c r="J7" i="7"/>
  <c r="C7" i="3"/>
  <c r="C8" i="3"/>
  <c r="J5" i="7"/>
  <c r="C7" i="4" s="1"/>
  <c r="F26" i="3"/>
  <c r="C28" i="6"/>
  <c r="D28" i="6"/>
  <c r="C9" i="6"/>
  <c r="C9" i="3"/>
  <c r="F35" i="4" l="1"/>
  <c r="D35" i="3"/>
  <c r="D34" i="3"/>
  <c r="D45" i="4" l="1"/>
  <c r="D44" i="4"/>
</calcChain>
</file>

<file path=xl/sharedStrings.xml><?xml version="1.0" encoding="utf-8"?>
<sst xmlns="http://schemas.openxmlformats.org/spreadsheetml/2006/main" count="180" uniqueCount="130">
  <si>
    <t>NOMBRE DEL PROYECTO:</t>
  </si>
  <si>
    <t>CONSOLIDACIÓN DE LAS FUNCIONES MISIONALES, FORMACIÓN, DOCENCIA Y APROPIACIÓN SOCIAL DEL CONOCIMIENTO, DEL INSTITUTO CARO Y CUERVO A NIVEL NACIONAL BOGOTÁ, CHÍA</t>
  </si>
  <si>
    <t>CÓDIGO BPIN</t>
  </si>
  <si>
    <t>OBJETIVO GENERAL DEL PROYECTO</t>
  </si>
  <si>
    <t>Fortalecer las funciones misionales (formación, docencia y apropiación social del conocimiento) del Instituto Caro y Cuervo para la salvaguarda del patrimonio
lingüístico de la Nación.</t>
  </si>
  <si>
    <t>DESCRIPCIÓN</t>
  </si>
  <si>
    <t>Desde su creación en 1942 el Instituto ha liderado los procesos de investigación del español de Colombia, las lenguas indígenas, las lenguas en contacto y la literatura hispanoamericana. De manera extensiva, la Facultad Seminario Andrés Bello se ha comprometido con la formación de magísteres en lingüística y literatura, y más recientemente (2012-2015) con los campos de la enseñanza de español como lengua extranjera (ELE), los estudios editoriales (EE) y la escritura creativa (2018), lo que ha terminado por confirmarlo como centro de educación e investigación en torno a los saberes del lenguaje. El Instituto se ha comprometido con la formación de magísteres que puedan dar respuestas científicas a los fenómenos del cambio, la variación, el contacto, y universales lingüísticos, como una de las estrategias que prevengan impactos no deseados en las lenguas colombianas y que salvaguarden el patrimonio lingüístico de la Nación. Así mismo, dentro a la par del desarrollo de las funciones misionales de formación, investigación y apropiación social del conocimiento, el Instituto cuenta con el proceso transversal de Gestión Museal que se concatena al quehacer académico y genera sus propios desarrollos investigativos.</t>
  </si>
  <si>
    <t>INDICADORES</t>
  </si>
  <si>
    <t>Aumentar la oferta de programas de educación formal orientada a la salvaguardia del patrimonio lingüístico del país.</t>
  </si>
  <si>
    <t>Servicios de educación informal para la promoción y divulgación de la diversidad lingüística y sus medios de expresión y difusión</t>
  </si>
  <si>
    <t>Programar, diseñar y ofertar programas de educación informal</t>
  </si>
  <si>
    <r>
      <t xml:space="preserve">330206600 - Personas capacitadas 
</t>
    </r>
    <r>
      <rPr>
        <b/>
        <sz val="12"/>
        <rFont val="Arial Narrow"/>
        <family val="2"/>
      </rPr>
      <t xml:space="preserve">Tipo indicador: </t>
    </r>
    <r>
      <rPr>
        <sz val="12"/>
        <rFont val="Arial Narrow"/>
        <family val="2"/>
      </rPr>
      <t>Indicador de programa</t>
    </r>
    <r>
      <rPr>
        <b/>
        <sz val="12"/>
        <rFont val="Arial Narrow"/>
        <family val="2"/>
      </rPr>
      <t xml:space="preserve"> Unidad de Medida:</t>
    </r>
    <r>
      <rPr>
        <sz val="12"/>
        <rFont val="Arial Narrow"/>
        <family val="2"/>
      </rPr>
      <t xml:space="preserve"> Número
</t>
    </r>
    <r>
      <rPr>
        <b/>
        <sz val="12"/>
        <rFont val="Arial Narrow"/>
        <family val="2"/>
      </rPr>
      <t xml:space="preserve">Meta Total: </t>
    </r>
    <r>
      <rPr>
        <sz val="12"/>
        <rFont val="Arial Narrow"/>
        <family val="2"/>
      </rPr>
      <t>4.040</t>
    </r>
  </si>
  <si>
    <t>Ejecutar y evaluar programas de educación informal</t>
  </si>
  <si>
    <t xml:space="preserve">Servicios de educación formal y posgrados </t>
  </si>
  <si>
    <t>Ejecutar programas de posgrado con registro calificado vigente</t>
  </si>
  <si>
    <r>
      <t xml:space="preserve">330206700 - Alumnos matriculados 
</t>
    </r>
    <r>
      <rPr>
        <b/>
        <sz val="12"/>
        <rFont val="Arial Narrow"/>
        <family val="2"/>
      </rPr>
      <t xml:space="preserve">Tipo indicador: </t>
    </r>
    <r>
      <rPr>
        <sz val="12"/>
        <rFont val="Arial Narrow"/>
        <family val="2"/>
      </rPr>
      <t>Indicador de programa</t>
    </r>
    <r>
      <rPr>
        <b/>
        <sz val="12"/>
        <rFont val="Arial Narrow"/>
        <family val="2"/>
      </rPr>
      <t xml:space="preserve"> 
Unidad de Medida:</t>
    </r>
    <r>
      <rPr>
        <sz val="12"/>
        <rFont val="Arial Narrow"/>
        <family val="2"/>
      </rPr>
      <t xml:space="preserve"> Número
</t>
    </r>
    <r>
      <rPr>
        <b/>
        <sz val="12"/>
        <rFont val="Arial Narrow"/>
        <family val="2"/>
      </rPr>
      <t xml:space="preserve">Meta Total: </t>
    </r>
    <r>
      <rPr>
        <sz val="12"/>
        <rFont val="Arial Narrow"/>
        <family val="2"/>
      </rPr>
      <t>395</t>
    </r>
  </si>
  <si>
    <t>Evaluar y autoevaluar programas con registro calificado por parte de estudiantes, docentes y egresados</t>
  </si>
  <si>
    <t>Promover el conocimiento del patrimonio lingüístico del país.</t>
  </si>
  <si>
    <t>Servicios de exposiciones</t>
  </si>
  <si>
    <t>Ejecutar actividades de museología inscritas en el Plan de Gestión de Museos</t>
  </si>
  <si>
    <r>
      <t xml:space="preserve">330200400 - Exposiciones realizadas 
</t>
    </r>
    <r>
      <rPr>
        <b/>
        <sz val="12"/>
        <rFont val="Arial Narrow"/>
        <family val="2"/>
      </rPr>
      <t>Tipo indicador:</t>
    </r>
    <r>
      <rPr>
        <sz val="12"/>
        <rFont val="Arial Narrow"/>
        <family val="2"/>
      </rPr>
      <t xml:space="preserve"> Indicador de programa</t>
    </r>
    <r>
      <rPr>
        <b/>
        <sz val="12"/>
        <rFont val="Arial Narrow"/>
        <family val="2"/>
      </rPr>
      <t xml:space="preserve"> 
Unidad de Medida:</t>
    </r>
    <r>
      <rPr>
        <sz val="12"/>
        <rFont val="Arial Narrow"/>
        <family val="2"/>
      </rPr>
      <t xml:space="preserve"> Número
</t>
    </r>
    <r>
      <rPr>
        <b/>
        <sz val="12"/>
        <rFont val="Arial Narrow"/>
        <family val="2"/>
      </rPr>
      <t xml:space="preserve">Meta Total: </t>
    </r>
    <r>
      <rPr>
        <sz val="12"/>
        <rFont val="Arial Narrow"/>
        <family val="2"/>
      </rPr>
      <t>10</t>
    </r>
  </si>
  <si>
    <t>Diseñar, preparar y realizar exposiciones en salas museales</t>
  </si>
  <si>
    <t>Servicio de producción de contenidos en radio emisora virtual</t>
  </si>
  <si>
    <t>Diseñar, montar, editar, grabar y producir la programación</t>
  </si>
  <si>
    <r>
      <t xml:space="preserve">330206800 - Horas de radio emitidas 
</t>
    </r>
    <r>
      <rPr>
        <b/>
        <sz val="12"/>
        <rFont val="Arial Narrow"/>
        <family val="2"/>
      </rPr>
      <t xml:space="preserve">Tipo indicador: </t>
    </r>
    <r>
      <rPr>
        <sz val="12"/>
        <rFont val="Arial Narrow"/>
        <family val="2"/>
      </rPr>
      <t xml:space="preserve">Indicador de programa </t>
    </r>
    <r>
      <rPr>
        <b/>
        <sz val="12"/>
        <rFont val="Arial Narrow"/>
        <family val="2"/>
      </rPr>
      <t>Unidad de Medida:</t>
    </r>
    <r>
      <rPr>
        <sz val="12"/>
        <rFont val="Arial Narrow"/>
        <family val="2"/>
      </rPr>
      <t xml:space="preserve"> Número
</t>
    </r>
    <r>
      <rPr>
        <b/>
        <sz val="12"/>
        <rFont val="Arial Narrow"/>
        <family val="2"/>
      </rPr>
      <t xml:space="preserve">Meta Total: </t>
    </r>
    <r>
      <rPr>
        <sz val="12"/>
        <rFont val="Arial Narrow"/>
        <family val="2"/>
      </rPr>
      <t>16</t>
    </r>
  </si>
  <si>
    <t>Realizar y producir la programación</t>
  </si>
  <si>
    <t>Servicio de divulgación y publicación del patrimonio cultural</t>
  </si>
  <si>
    <t>Realizar actividades de consolidación académica</t>
  </si>
  <si>
    <r>
      <t xml:space="preserve">330207000 - Publicaciones realizadas 
</t>
    </r>
    <r>
      <rPr>
        <b/>
        <sz val="12"/>
        <rFont val="Arial Narrow"/>
        <family val="2"/>
      </rPr>
      <t>Tipo indicador:</t>
    </r>
    <r>
      <rPr>
        <sz val="12"/>
        <rFont val="Arial Narrow"/>
        <family val="2"/>
      </rPr>
      <t xml:space="preserve"> Indicador de Programa </t>
    </r>
    <r>
      <rPr>
        <b/>
        <sz val="12"/>
        <rFont val="Arial Narrow"/>
        <family val="2"/>
      </rPr>
      <t>Unidad de Medida:</t>
    </r>
    <r>
      <rPr>
        <sz val="12"/>
        <rFont val="Arial Narrow"/>
        <family val="2"/>
      </rPr>
      <t xml:space="preserve"> Número
</t>
    </r>
    <r>
      <rPr>
        <b/>
        <sz val="12"/>
        <rFont val="Arial Narrow"/>
        <family val="2"/>
      </rPr>
      <t xml:space="preserve">Meta Total: </t>
    </r>
    <r>
      <rPr>
        <sz val="12"/>
        <rFont val="Arial Narrow"/>
        <family val="2"/>
      </rPr>
      <t>51</t>
    </r>
  </si>
  <si>
    <t>Realizar procesos de gestión editorial del Instituto</t>
  </si>
  <si>
    <t>Realizar procesos de divulgación de las actividades misionales</t>
  </si>
  <si>
    <t xml:space="preserve"> Incrementar la gestión e investigación científica sobre el patrimonio lingüístico de la nación.</t>
  </si>
  <si>
    <t>Documentos de investigación</t>
  </si>
  <si>
    <t>Diseñar, aprobar y ejecutar los proyectos de investigación</t>
  </si>
  <si>
    <r>
      <t xml:space="preserve">330200100 - Documentos de
investigación realizados
</t>
    </r>
    <r>
      <rPr>
        <b/>
        <sz val="12"/>
        <rFont val="Arial Narrow"/>
        <family val="2"/>
      </rPr>
      <t xml:space="preserve">Tipo indicador: </t>
    </r>
    <r>
      <rPr>
        <sz val="12"/>
        <rFont val="Arial Narrow"/>
        <family val="2"/>
      </rPr>
      <t xml:space="preserve">Indicador de programa
</t>
    </r>
    <r>
      <rPr>
        <b/>
        <sz val="12"/>
        <rFont val="Arial Narrow"/>
        <family val="2"/>
      </rPr>
      <t>Unidad de Medida:</t>
    </r>
    <r>
      <rPr>
        <sz val="12"/>
        <rFont val="Arial Narrow"/>
        <family val="2"/>
      </rPr>
      <t xml:space="preserve"> Número 
</t>
    </r>
    <r>
      <rPr>
        <b/>
        <sz val="12"/>
        <rFont val="Arial Narrow"/>
        <family val="2"/>
      </rPr>
      <t>Meta Total:</t>
    </r>
    <r>
      <rPr>
        <sz val="12"/>
        <rFont val="Arial Narrow"/>
        <family val="2"/>
      </rPr>
      <t xml:space="preserve"> 20</t>
    </r>
  </si>
  <si>
    <t>Monitorear, evaluar y cerrar los proyectos de investigación</t>
  </si>
  <si>
    <t>Indicadores de gestión - Meta vigente</t>
  </si>
  <si>
    <t>Indicador</t>
  </si>
  <si>
    <r>
      <t xml:space="preserve">0700G243 - Implementación de sistemas de gestión
</t>
    </r>
    <r>
      <rPr>
        <b/>
        <sz val="11"/>
        <color theme="1"/>
        <rFont val="Calibri"/>
        <family val="2"/>
        <scheme val="minor"/>
      </rPr>
      <t>Unidad de Medida:</t>
    </r>
    <r>
      <rPr>
        <sz val="11"/>
        <color theme="1"/>
        <rFont val="Calibri"/>
        <family val="2"/>
        <scheme val="minor"/>
      </rPr>
      <t xml:space="preserve"> Porcentaje</t>
    </r>
  </si>
  <si>
    <t>FORTALECIMIENTO DE LOS SISTEMAS DE GESTIÓN PARA LA ADECUACIÓN, PROTECCIÓN Y
SALVAGUARDIA DEL PATRIMONIO CULTURAL DEL INSTITUTO CARO Y CUERVO BOGOTÁ</t>
  </si>
  <si>
    <t>FORTALECIMIENTO DE LOS SISTEMAS DE GESTIÓN PARA LA ADECUADA PROTECCIÓN Y SALVAGUARDIA DEL PATRIMONIO CULTURAL DEL
INSTITUTO CARO Y CUERVO</t>
  </si>
  <si>
    <t>El Instituto Caro y Cuervo requiere los recursos financieros necesarios para garantizar la disponibilidad de la infraestructura física destinada a la misión académica y a la función administrativa del mismo. Ante esto custodiará continuamente, la conservación y buen uso de la infraestructura física de sus 2 sedes, consideradas patrimonio histórico de la Nación balanceando el acondicionamiento de la infraestructura existente con las necesidades formativas de los estudiantes de los diferentes programas académicos ofertados, de forma que cuenten con condiciones de luminosidad, sonoridad, ventilación y dotación que favorezcan el desarrollo de las actividades educativas diarias; garantizando la continuidad de los procesos de modernización administrativa y el cumplimiento de los requerimientos de implementación de los Sistemas de Gestión.</t>
  </si>
  <si>
    <t>PROTEGER EL PATRIMONIO CULTURAL MUEBLE E INMUEBLE DEL ICC</t>
  </si>
  <si>
    <t>SEDES CON REFORZAMIENTO ESTRUCTURAL</t>
  </si>
  <si>
    <t xml:space="preserve">Realizar estudios de autodiagnóstico y análisis de la infraestructura </t>
  </si>
  <si>
    <r>
      <rPr>
        <sz val="12"/>
        <rFont val="Calibri"/>
        <family val="2"/>
        <scheme val="minor"/>
      </rPr>
      <t xml:space="preserve">339901400 - Sedes con reforzamiento estructural
</t>
    </r>
    <r>
      <rPr>
        <b/>
        <sz val="12"/>
        <rFont val="Calibri"/>
        <family val="2"/>
        <scheme val="minor"/>
      </rPr>
      <t xml:space="preserve">Tipo indicador: </t>
    </r>
    <r>
      <rPr>
        <sz val="12"/>
        <rFont val="Calibri"/>
        <family val="2"/>
        <scheme val="minor"/>
      </rPr>
      <t xml:space="preserve">Indicador de Programa
</t>
    </r>
    <r>
      <rPr>
        <b/>
        <sz val="12"/>
        <rFont val="Calibri"/>
        <family val="2"/>
        <scheme val="minor"/>
      </rPr>
      <t>Unidad de Medida:</t>
    </r>
    <r>
      <rPr>
        <sz val="12"/>
        <rFont val="Calibri"/>
        <family val="2"/>
        <scheme val="minor"/>
      </rPr>
      <t xml:space="preserve"> Número 
</t>
    </r>
    <r>
      <rPr>
        <b/>
        <sz val="12"/>
        <rFont val="Calibri"/>
        <family val="2"/>
        <scheme val="minor"/>
      </rPr>
      <t xml:space="preserve">Meta Total: </t>
    </r>
    <r>
      <rPr>
        <sz val="12"/>
        <rFont val="Calibri"/>
        <family val="2"/>
        <scheme val="minor"/>
      </rPr>
      <t>3</t>
    </r>
  </si>
  <si>
    <t xml:space="preserve">Reparar, mantener y reforzar los elementos estructurales de las sedes </t>
  </si>
  <si>
    <t>Reparar y modernizar redes eléctricas e hidrosanitarias del Instituto</t>
  </si>
  <si>
    <t>SEDES ADECUADAS</t>
  </si>
  <si>
    <t>Instalar y modernizar  redes de transmisión de datos (Telefonía, internet, seguridad y vigilancia)</t>
  </si>
  <si>
    <r>
      <t xml:space="preserve">339901100 - Sedes adecuadas
</t>
    </r>
    <r>
      <rPr>
        <b/>
        <sz val="12"/>
        <rFont val="Calibri"/>
        <family val="2"/>
        <scheme val="minor"/>
      </rPr>
      <t xml:space="preserve">Tipo indicador: </t>
    </r>
    <r>
      <rPr>
        <sz val="12"/>
        <rFont val="Calibri"/>
        <family val="2"/>
        <scheme val="minor"/>
      </rPr>
      <t xml:space="preserve">Indicador de Programa
</t>
    </r>
    <r>
      <rPr>
        <b/>
        <sz val="12"/>
        <rFont val="Calibri"/>
        <family val="2"/>
        <scheme val="minor"/>
      </rPr>
      <t>Unidad de Medida:</t>
    </r>
    <r>
      <rPr>
        <sz val="12"/>
        <rFont val="Calibri"/>
        <family val="2"/>
        <scheme val="minor"/>
      </rPr>
      <t xml:space="preserve"> Número 
</t>
    </r>
    <r>
      <rPr>
        <b/>
        <sz val="12"/>
        <rFont val="Calibri"/>
        <family val="2"/>
        <scheme val="minor"/>
      </rPr>
      <t>Meta Total:</t>
    </r>
    <r>
      <rPr>
        <sz val="12"/>
        <rFont val="Calibri"/>
        <family val="2"/>
        <scheme val="minor"/>
      </rPr>
      <t xml:space="preserve"> 2</t>
    </r>
  </si>
  <si>
    <t>Restaurar y adecuar espacios de constante uso  en las sedes del Instituto</t>
  </si>
  <si>
    <t>Desarrollar adecuación para montajes de promoción y divulgación del Patrimonio</t>
  </si>
  <si>
    <t>Preservar fuentes de agua</t>
  </si>
  <si>
    <t>SEDE CONSTRUÍDA Y DOTADA</t>
  </si>
  <si>
    <t>Dotar con mobiliario los diferentes espacios del Instituto</t>
  </si>
  <si>
    <r>
      <t xml:space="preserve">339905200 - Sede construida y dotada 
</t>
    </r>
    <r>
      <rPr>
        <b/>
        <sz val="12"/>
        <rFont val="Calibri"/>
        <family val="2"/>
        <scheme val="minor"/>
      </rPr>
      <t>Tipo indicador:</t>
    </r>
    <r>
      <rPr>
        <sz val="12"/>
        <rFont val="Calibri"/>
        <family val="2"/>
        <scheme val="minor"/>
      </rPr>
      <t xml:space="preserve"> Indicador de Programa 
</t>
    </r>
    <r>
      <rPr>
        <b/>
        <sz val="12"/>
        <rFont val="Calibri"/>
        <family val="2"/>
        <scheme val="minor"/>
      </rPr>
      <t>Unidad de Medida:</t>
    </r>
    <r>
      <rPr>
        <sz val="12"/>
        <rFont val="Calibri"/>
        <family val="2"/>
        <scheme val="minor"/>
      </rPr>
      <t xml:space="preserve"> Número
</t>
    </r>
    <r>
      <rPr>
        <b/>
        <sz val="12"/>
        <rFont val="Calibri"/>
        <family val="2"/>
        <scheme val="minor"/>
      </rPr>
      <t xml:space="preserve">Meta Total: </t>
    </r>
    <r>
      <rPr>
        <sz val="12"/>
        <rFont val="Calibri"/>
        <family val="2"/>
        <scheme val="minor"/>
      </rPr>
      <t>2</t>
    </r>
  </si>
  <si>
    <t>Dotar con herramientas tecnológicas y didácticas las sedes del Instituto</t>
  </si>
  <si>
    <t>SEDES MANTENIDAS</t>
  </si>
  <si>
    <t>Realizar mantenimiento a elementos no estructurales de las sedes</t>
  </si>
  <si>
    <r>
      <t xml:space="preserve">339901600 - Sedes mantenidas
</t>
    </r>
    <r>
      <rPr>
        <b/>
        <sz val="12"/>
        <rFont val="Calibri"/>
        <family val="2"/>
        <scheme val="minor"/>
      </rPr>
      <t>Tipo indicador:</t>
    </r>
    <r>
      <rPr>
        <sz val="12"/>
        <rFont val="Calibri"/>
        <family val="2"/>
        <scheme val="minor"/>
      </rPr>
      <t xml:space="preserve"> Indicador de Programa
</t>
    </r>
    <r>
      <rPr>
        <b/>
        <sz val="12"/>
        <rFont val="Calibri"/>
        <family val="2"/>
        <scheme val="minor"/>
      </rPr>
      <t>Unidad de Medida:</t>
    </r>
    <r>
      <rPr>
        <sz val="12"/>
        <rFont val="Calibri"/>
        <family val="2"/>
        <scheme val="minor"/>
      </rPr>
      <t xml:space="preserve"> Número 
</t>
    </r>
    <r>
      <rPr>
        <b/>
        <sz val="12"/>
        <rFont val="Calibri"/>
        <family val="2"/>
        <scheme val="minor"/>
      </rPr>
      <t>Meta Total:</t>
    </r>
    <r>
      <rPr>
        <sz val="12"/>
        <rFont val="Calibri"/>
        <family val="2"/>
        <scheme val="minor"/>
      </rPr>
      <t xml:space="preserve"> 4</t>
    </r>
  </si>
  <si>
    <t>Mantener y restaurar el ecosistema vegetal de las sedes del Instituto</t>
  </si>
  <si>
    <t>Erradicar Fauna y Flora parásita de las sedes del Instituto</t>
  </si>
  <si>
    <t>IMPLEMENTAR LOS DIFERENTES SISTEMAS DE DESARROLLO ADMINISTRATIVO</t>
  </si>
  <si>
    <t>SERVICIO DE IMPLEMENTACIÓN DEL SISTEMA DE GESTIÓN</t>
  </si>
  <si>
    <t>Adaptar el Modelo Integrado de Planeación y Gestión al Instituto</t>
  </si>
  <si>
    <r>
      <t xml:space="preserve">339906100 - Sistema de Gestión
implementado
</t>
    </r>
    <r>
      <rPr>
        <b/>
        <sz val="12"/>
        <rFont val="Calibri"/>
        <family val="2"/>
        <scheme val="minor"/>
      </rPr>
      <t xml:space="preserve">Tipo indicador: </t>
    </r>
    <r>
      <rPr>
        <sz val="12"/>
        <rFont val="Calibri"/>
        <family val="2"/>
        <scheme val="minor"/>
      </rPr>
      <t xml:space="preserve">Indicador de Programa
</t>
    </r>
    <r>
      <rPr>
        <b/>
        <sz val="12"/>
        <rFont val="Calibri"/>
        <family val="2"/>
        <scheme val="minor"/>
      </rPr>
      <t>Unidad de medida:</t>
    </r>
    <r>
      <rPr>
        <sz val="12"/>
        <rFont val="Calibri"/>
        <family val="2"/>
        <scheme val="minor"/>
      </rPr>
      <t xml:space="preserve"> Número 
</t>
    </r>
    <r>
      <rPr>
        <b/>
        <sz val="12"/>
        <rFont val="Calibri"/>
        <family val="2"/>
        <scheme val="minor"/>
      </rPr>
      <t>Meta total:</t>
    </r>
    <r>
      <rPr>
        <sz val="12"/>
        <rFont val="Calibri"/>
        <family val="2"/>
        <scheme val="minor"/>
      </rPr>
      <t xml:space="preserve"> 4</t>
    </r>
  </si>
  <si>
    <t>Realizar monitoreos y recomendaciones de los Sistemas de Gestión del Instituto</t>
  </si>
  <si>
    <t xml:space="preserve">DOCUMENTOS DE PLANEACIÓN   </t>
  </si>
  <si>
    <t>Diseñar herramientas para orientar la planeación institucional</t>
  </si>
  <si>
    <r>
      <t xml:space="preserve">339905600 - Documentos de planeación realizados
</t>
    </r>
    <r>
      <rPr>
        <b/>
        <sz val="12"/>
        <rFont val="Calibri"/>
        <family val="2"/>
        <scheme val="minor"/>
      </rPr>
      <t>Tipo indicador:</t>
    </r>
    <r>
      <rPr>
        <sz val="12"/>
        <rFont val="Calibri"/>
        <family val="2"/>
        <scheme val="minor"/>
      </rPr>
      <t xml:space="preserve"> Indicador de Programa
</t>
    </r>
    <r>
      <rPr>
        <b/>
        <sz val="12"/>
        <rFont val="Calibri"/>
        <family val="2"/>
        <scheme val="minor"/>
      </rPr>
      <t>Unidad de Medida:</t>
    </r>
    <r>
      <rPr>
        <sz val="12"/>
        <rFont val="Calibri"/>
        <family val="2"/>
        <scheme val="minor"/>
      </rPr>
      <t xml:space="preserve"> Número 
</t>
    </r>
    <r>
      <rPr>
        <b/>
        <sz val="12"/>
        <rFont val="Calibri"/>
        <family val="2"/>
        <scheme val="minor"/>
      </rPr>
      <t xml:space="preserve">Meta total: </t>
    </r>
    <r>
      <rPr>
        <sz val="12"/>
        <rFont val="Calibri"/>
        <family val="2"/>
        <scheme val="minor"/>
      </rPr>
      <t>4</t>
    </r>
  </si>
  <si>
    <t>Diseñar herramientas para monitorear la planeación institucional</t>
  </si>
  <si>
    <t>DOCUMENTOS DE LINEAMIENTOS TÉCNICOS</t>
  </si>
  <si>
    <t>Diseñar lineamientos técnicos para la implementación de los sistemas de gestión</t>
  </si>
  <si>
    <r>
      <t xml:space="preserve">339905300 - Documentos de
lineamientos técnicos realizados
</t>
    </r>
    <r>
      <rPr>
        <b/>
        <sz val="12"/>
        <rFont val="Calibri"/>
        <family val="2"/>
        <scheme val="minor"/>
      </rPr>
      <t>Tipo indicador:</t>
    </r>
    <r>
      <rPr>
        <sz val="12"/>
        <rFont val="Calibri"/>
        <family val="2"/>
        <scheme val="minor"/>
      </rPr>
      <t xml:space="preserve"> Indicador de Programa
</t>
    </r>
    <r>
      <rPr>
        <b/>
        <sz val="12"/>
        <rFont val="Calibri"/>
        <family val="2"/>
        <scheme val="minor"/>
      </rPr>
      <t>Unidad de Medida:</t>
    </r>
    <r>
      <rPr>
        <sz val="12"/>
        <rFont val="Calibri"/>
        <family val="2"/>
        <scheme val="minor"/>
      </rPr>
      <t xml:space="preserve"> Número 
</t>
    </r>
    <r>
      <rPr>
        <b/>
        <sz val="12"/>
        <rFont val="Calibri"/>
        <family val="2"/>
        <scheme val="minor"/>
      </rPr>
      <t xml:space="preserve">Meta Total: </t>
    </r>
    <r>
      <rPr>
        <sz val="12"/>
        <rFont val="Calibri"/>
        <family val="2"/>
        <scheme val="minor"/>
      </rPr>
      <t>1</t>
    </r>
  </si>
  <si>
    <t xml:space="preserve">Socializar los lineamientos técnicos a funcionarios y colaboradores para el mejoramiento continuo de los sistemas de gestión </t>
  </si>
  <si>
    <t>DOCUMENTOS METODOLÓGICOS</t>
  </si>
  <si>
    <t>Diseñar documentos metodológicos para la implementación y mejora de los sistemas de gestión</t>
  </si>
  <si>
    <r>
      <t xml:space="preserve">339905500 - Documentos metodológicos realizados
</t>
    </r>
    <r>
      <rPr>
        <b/>
        <sz val="12"/>
        <rFont val="Calibri"/>
        <family val="2"/>
        <scheme val="minor"/>
      </rPr>
      <t xml:space="preserve">Tipo indicador: </t>
    </r>
    <r>
      <rPr>
        <sz val="12"/>
        <rFont val="Calibri"/>
        <family val="2"/>
        <scheme val="minor"/>
      </rPr>
      <t xml:space="preserve">Indicador de Programa
</t>
    </r>
    <r>
      <rPr>
        <b/>
        <sz val="12"/>
        <rFont val="Calibri"/>
        <family val="2"/>
        <scheme val="minor"/>
      </rPr>
      <t>Unidad de medida:</t>
    </r>
    <r>
      <rPr>
        <sz val="12"/>
        <rFont val="Calibri"/>
        <family val="2"/>
        <scheme val="minor"/>
      </rPr>
      <t xml:space="preserve"> Número 
</t>
    </r>
    <r>
      <rPr>
        <b/>
        <sz val="12"/>
        <rFont val="Calibri"/>
        <family val="2"/>
        <scheme val="minor"/>
      </rPr>
      <t xml:space="preserve">Meta total: </t>
    </r>
    <r>
      <rPr>
        <sz val="12"/>
        <rFont val="Calibri"/>
        <family val="2"/>
        <scheme val="minor"/>
      </rPr>
      <t>2</t>
    </r>
  </si>
  <si>
    <t>Capacitar a funcionarios y colaboradores para el mejoramiento continuo de los sistemas de gestión</t>
  </si>
  <si>
    <t>SERVICIO DE GESTIÓN DOCUMENTAL</t>
  </si>
  <si>
    <t>Establecer políticas  para la producción, distribución, consulta, retención, almacenamiento, preservación y disposición final de los documentos institucionales</t>
  </si>
  <si>
    <r>
      <t xml:space="preserve">339906000 - Sistema de gestión
documental implementado
</t>
    </r>
    <r>
      <rPr>
        <b/>
        <sz val="12"/>
        <rFont val="Calibri"/>
        <family val="2"/>
        <scheme val="minor"/>
      </rPr>
      <t>Tipo indicador:</t>
    </r>
    <r>
      <rPr>
        <sz val="12"/>
        <rFont val="Calibri"/>
        <family val="2"/>
        <scheme val="minor"/>
      </rPr>
      <t xml:space="preserve"> Indicador de Programa
</t>
    </r>
    <r>
      <rPr>
        <b/>
        <sz val="12"/>
        <rFont val="Calibri"/>
        <family val="2"/>
        <scheme val="minor"/>
      </rPr>
      <t>Unidad de Medida:</t>
    </r>
    <r>
      <rPr>
        <sz val="12"/>
        <rFont val="Calibri"/>
        <family val="2"/>
        <scheme val="minor"/>
      </rPr>
      <t xml:space="preserve"> Número 
</t>
    </r>
    <r>
      <rPr>
        <b/>
        <sz val="12"/>
        <rFont val="Calibri"/>
        <family val="2"/>
        <scheme val="minor"/>
      </rPr>
      <t xml:space="preserve">Meta Total: </t>
    </r>
    <r>
      <rPr>
        <sz val="12"/>
        <rFont val="Calibri"/>
        <family val="2"/>
        <scheme val="minor"/>
      </rPr>
      <t>1.0000</t>
    </r>
  </si>
  <si>
    <t xml:space="preserve">Incorporar herramientas tecnológicas que soporten a la gestión
documental de la entidad </t>
  </si>
  <si>
    <r>
      <t xml:space="preserve">0700G036  - Seguimiento A La Evaluación Y Actualización De Procesos Y Procedimientos 
</t>
    </r>
    <r>
      <rPr>
        <b/>
        <sz val="12"/>
        <rFont val="Calibri"/>
        <family val="2"/>
        <scheme val="minor"/>
      </rPr>
      <t xml:space="preserve">Unidad de Medida: </t>
    </r>
    <r>
      <rPr>
        <sz val="12"/>
        <rFont val="Calibri"/>
        <family val="2"/>
        <scheme val="minor"/>
      </rPr>
      <t>Porcentaje</t>
    </r>
  </si>
  <si>
    <r>
      <rPr>
        <sz val="12"/>
        <rFont val="Calibri"/>
        <family val="2"/>
        <scheme val="minor"/>
      </rPr>
      <t xml:space="preserve">0700G243 - Implementación de sistemas de gestión
</t>
    </r>
    <r>
      <rPr>
        <b/>
        <sz val="12"/>
        <rFont val="Calibri"/>
        <family val="2"/>
        <scheme val="minor"/>
      </rPr>
      <t xml:space="preserve">Unidad de Medida: </t>
    </r>
    <r>
      <rPr>
        <sz val="12"/>
        <rFont val="Calibri"/>
        <family val="2"/>
        <scheme val="minor"/>
      </rPr>
      <t>Porcentaje</t>
    </r>
  </si>
  <si>
    <t>INCREMENTO DE RECURSOS FÍSICOS PARA EL APOYO ACADÉMICO Y MUSEAL DEL INSTITUTO CARO
Y CUERVO BOGOTÁ</t>
  </si>
  <si>
    <t>Fortalecer la disponibilidad de recursos de apoyo académico y museal del Instituto Caro y Cuervo.</t>
  </si>
  <si>
    <t xml:space="preserve"> Adquirir los recursos bibliográficos, hemerográficos, bases de datos y dotación para infraestructura técnica de las bibliotecas y hemeroteca del Instituto suficientes para las necesidades de los usuarios</t>
  </si>
  <si>
    <t>Servicios bibliotecarios</t>
  </si>
  <si>
    <t>Adquirir las herramientas tecnológicas para garantizar el funcionamiento de la biblioteca</t>
  </si>
  <si>
    <t>Adquirir servicios especializados en procesamiento técnico</t>
  </si>
  <si>
    <t>Servicios de acceso a materiales de lectura</t>
  </si>
  <si>
    <t>Adquirir material bibliográfico y hemerográfico para el adecuado funcionamiento de la biblioteca</t>
  </si>
  <si>
    <t>Realizar suscripciones a bases de datos especializadas</t>
  </si>
  <si>
    <t>Contar con instalaciones museales en óptimas condiciones siguiendo estándares museográficos de infraestructura.</t>
  </si>
  <si>
    <t>Museos adecuados</t>
  </si>
  <si>
    <t>Adecuar salas museales y espacios de conservación de colecciones</t>
  </si>
  <si>
    <t>Preparar elementos estructurales para montajes</t>
  </si>
  <si>
    <r>
      <rPr>
        <sz val="11"/>
        <rFont val="Calibri"/>
        <family val="2"/>
        <scheme val="minor"/>
      </rPr>
      <t xml:space="preserve">0700G056  - Libros Adquiridos Para La Biblioteca
</t>
    </r>
    <r>
      <rPr>
        <b/>
        <sz val="11"/>
        <rFont val="Calibri"/>
        <family val="2"/>
        <scheme val="minor"/>
      </rPr>
      <t xml:space="preserve">Unidad de Medida: </t>
    </r>
    <r>
      <rPr>
        <sz val="11"/>
        <rFont val="Calibri"/>
        <family val="2"/>
        <scheme val="minor"/>
      </rPr>
      <t>Número</t>
    </r>
  </si>
  <si>
    <t>DISTRIBUCIÓN PROYECTOS DE INVERSIÓN - INSTITUTO CARO Y CUERVO - 2023</t>
  </si>
  <si>
    <t>INDICADOR 2023</t>
  </si>
  <si>
    <t>META 2023</t>
  </si>
  <si>
    <t>Nación</t>
  </si>
  <si>
    <t>Propios</t>
  </si>
  <si>
    <t>Esta alternativa busca brindar recursos bibliográficos actualizados y servicios de información ágiles y oportunos como apoyo a los procesos académicos y de investigación de la comunidad de estudiantes, profesores, investigadores, empleados y egresados del Instituto. Es importante indicar que las bibliotecas del Instituto son públicas y todos sus servicios son de carácter gratuito. Por otra parte, otro de los objetivos es promover el uso de los recursos bibliográficos tanto impresos como electrónicos, existentes en las colecciones de las Bibliotecas del Instituto, entre la comunidad de usuarios del Instituto. Este proyecto permitirá la adquisición de material documental especializado y general, compra de equipos e insumos y servicios para la conservación de colecciones y el funcionamiento en general de la biblioteca, incluyendo la transferencia en formato digital de archivos, y servicios especializados de procesamiento técnico. Aunque se cuenta con un inventario de más de 102 volúmenes, para cumplir sus funciones de forma satisfactoria, debe facilitar materiales en todos los formatos, actualizados periódicamente para satisfacer así las necesidades cambiantes de grupos y personas, con publicaciones recientes y pertinentes. En el componente de museos, el proyecto permitirá contar con recursos para la mejora de los espacios destinados a las actividades museales, siendo aptos para el almacenamiento, conservación y exposición de las colecciones del Instituto. Cabe anotar que el Instituto ofrece el servicio museal de forma gratuita.</t>
  </si>
  <si>
    <t>Total</t>
  </si>
  <si>
    <t>Consolidación</t>
  </si>
  <si>
    <t>Fortalecimiento</t>
  </si>
  <si>
    <t>Incremento</t>
  </si>
  <si>
    <t>PRESUPUESTO INFORMADO 2023</t>
  </si>
  <si>
    <t>NACIÓN</t>
  </si>
  <si>
    <t>PROPIOS</t>
  </si>
  <si>
    <t>Total propios</t>
  </si>
  <si>
    <r>
      <t xml:space="preserve">330108500 - Usuarios atendidos
</t>
    </r>
    <r>
      <rPr>
        <b/>
        <sz val="12"/>
        <rFont val="Arial Narrow"/>
        <family val="2"/>
      </rPr>
      <t>Tipo indicador:</t>
    </r>
    <r>
      <rPr>
        <sz val="12"/>
        <rFont val="Arial Narrow"/>
        <family val="2"/>
      </rPr>
      <t xml:space="preserve"> Indicador de Programa
</t>
    </r>
    <r>
      <rPr>
        <b/>
        <sz val="12"/>
        <rFont val="Arial Narrow"/>
        <family val="2"/>
      </rPr>
      <t>Unidad de Medida:</t>
    </r>
    <r>
      <rPr>
        <sz val="12"/>
        <rFont val="Arial Narrow"/>
        <family val="2"/>
      </rPr>
      <t xml:space="preserve"> Número 
</t>
    </r>
    <r>
      <rPr>
        <b/>
        <sz val="12"/>
        <rFont val="Arial Narrow"/>
        <family val="2"/>
      </rPr>
      <t>Meta Total:</t>
    </r>
    <r>
      <rPr>
        <sz val="12"/>
        <rFont val="Arial Narrow"/>
        <family val="2"/>
      </rPr>
      <t xml:space="preserve"> 3.051</t>
    </r>
  </si>
  <si>
    <t>11</t>
  </si>
  <si>
    <r>
      <t xml:space="preserve">330109800 - Materiales de lectura disponibles en bibliotecas públicas y espacios no convencionales
</t>
    </r>
    <r>
      <rPr>
        <b/>
        <sz val="12"/>
        <rFont val="Arial Narrow"/>
        <family val="2"/>
      </rPr>
      <t>Tipo indicador:</t>
    </r>
    <r>
      <rPr>
        <sz val="12"/>
        <rFont val="Arial Narrow"/>
        <family val="2"/>
      </rPr>
      <t xml:space="preserve"> Indicador de Programa
</t>
    </r>
    <r>
      <rPr>
        <b/>
        <sz val="12"/>
        <rFont val="Arial Narrow"/>
        <family val="2"/>
      </rPr>
      <t>Unidad de medida</t>
    </r>
    <r>
      <rPr>
        <sz val="12"/>
        <rFont val="Arial Narrow"/>
        <family val="2"/>
      </rPr>
      <t xml:space="preserve">: Número 
</t>
    </r>
    <r>
      <rPr>
        <b/>
        <sz val="12"/>
        <rFont val="Arial Narrow"/>
        <family val="2"/>
      </rPr>
      <t>Meta total:</t>
    </r>
    <r>
      <rPr>
        <sz val="12"/>
        <rFont val="Arial Narrow"/>
        <family val="2"/>
      </rPr>
      <t xml:space="preserve"> 228</t>
    </r>
  </si>
  <si>
    <r>
      <t xml:space="preserve">330104300 - Museos adecuados
</t>
    </r>
    <r>
      <rPr>
        <b/>
        <sz val="12"/>
        <rFont val="Arial Narrow"/>
        <family val="2"/>
      </rPr>
      <t xml:space="preserve">Tipo indicador: </t>
    </r>
    <r>
      <rPr>
        <sz val="12"/>
        <rFont val="Arial Narrow"/>
        <family val="2"/>
      </rPr>
      <t xml:space="preserve">Indicador de Programa
</t>
    </r>
    <r>
      <rPr>
        <b/>
        <sz val="12"/>
        <rFont val="Arial Narrow"/>
        <family val="2"/>
      </rPr>
      <t>Unidad de Medida:</t>
    </r>
    <r>
      <rPr>
        <sz val="12"/>
        <rFont val="Arial Narrow"/>
        <family val="2"/>
      </rPr>
      <t xml:space="preserve"> Número 
</t>
    </r>
    <r>
      <rPr>
        <b/>
        <sz val="12"/>
        <rFont val="Arial Narrow"/>
        <family val="2"/>
      </rPr>
      <t>Meta Total:</t>
    </r>
    <r>
      <rPr>
        <sz val="12"/>
        <rFont val="Arial Narrow"/>
        <family val="2"/>
      </rPr>
      <t xml:space="preserve"> 4</t>
    </r>
  </si>
  <si>
    <t>1</t>
  </si>
  <si>
    <t>Bogotá</t>
  </si>
  <si>
    <t>Cundinamarca</t>
  </si>
  <si>
    <t>Tottal</t>
  </si>
  <si>
    <t>Regionalización</t>
  </si>
  <si>
    <t>APROPIACIÓN INFORMADA 2023</t>
  </si>
  <si>
    <t>APROPIACIÓN INFORMADA NACIÓN</t>
  </si>
  <si>
    <t>APROPIACIÓN INFORMADA PROPIOS</t>
  </si>
  <si>
    <t>METAS ANUALIZADAS</t>
  </si>
  <si>
    <t>Propios
Recurso 20</t>
  </si>
  <si>
    <t>Propios excedentes
Recurso 21</t>
  </si>
  <si>
    <t>INSTITUTO CARO Y CUERVO 
INFORMACIÓN GENERAL PRESUPUESTO 2023
11/07/2022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</si>
</sst>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quot;$&quot;\ * #,##0.00_);_(&quot;$&quot;\ * \(#,##0.00\);_(&quot;$&quot;\ * &quot;-&quot;??_);_(@_)"/>
    <numFmt numFmtId="165" formatCode="0.0000"/>
    <numFmt numFmtId="166" formatCode="_(&quot;$&quot;\ * #,##0_);_(&quot;$&quot;\ * \(#,##0\);_(&quot;$&quot;\ * &quot;-&quot;??_);_(@_)"/>
  </numFmts>
  <fonts count="2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2"/>
      <name val="Arial Narrow"/>
      <family val="2"/>
    </font>
    <font>
      <b/>
      <sz val="12"/>
      <name val="Calibri"/>
      <family val="2"/>
      <scheme val="minor"/>
    </font>
    <font>
      <sz val="12"/>
      <color theme="1"/>
      <name val="Arial Narrow"/>
      <family val="2"/>
    </font>
    <font>
      <sz val="12"/>
      <name val="Arial Narrow"/>
      <family val="2"/>
    </font>
    <font>
      <sz val="12"/>
      <color rgb="FF000000"/>
      <name val="Calibri"/>
      <family val="2"/>
      <scheme val="minor"/>
    </font>
    <font>
      <sz val="12"/>
      <name val="Calibri"/>
      <family val="2"/>
      <scheme val="minor"/>
    </font>
    <font>
      <b/>
      <sz val="12"/>
      <color rgb="FF000000"/>
      <name val="Calibri"/>
      <family val="2"/>
      <scheme val="minor"/>
    </font>
    <font>
      <b/>
      <sz val="16"/>
      <name val="Arial Narrow"/>
      <family val="2"/>
    </font>
    <font>
      <sz val="11"/>
      <name val="Calibri"/>
      <family val="2"/>
      <scheme val="minor"/>
    </font>
    <font>
      <b/>
      <sz val="11"/>
      <name val="Calibri"/>
      <family val="2"/>
      <scheme val="minor"/>
    </font>
    <font>
      <sz val="11"/>
      <color rgb="FF000000"/>
      <name val="Calibri"/>
      <family val="2"/>
      <scheme val="minor"/>
    </font>
    <font>
      <sz val="12"/>
      <color rgb="FFFF0000"/>
      <name val="Calibri"/>
      <family val="2"/>
      <scheme val="minor"/>
    </font>
    <font>
      <b/>
      <sz val="11"/>
      <color theme="1"/>
      <name val="Calibri"/>
      <family val="2"/>
      <scheme val="minor"/>
    </font>
    <font>
      <b/>
      <sz val="11"/>
      <color rgb="FF000000"/>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bottom style="thin">
        <color auto="1"/>
      </bottom>
      <diagonal/>
    </border>
    <border>
      <left style="medium">
        <color indexed="64"/>
      </left>
      <right style="thin">
        <color indexed="64"/>
      </right>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style="thin">
        <color indexed="64"/>
      </right>
      <top style="medium">
        <color auto="1"/>
      </top>
      <bottom/>
      <diagonal/>
    </border>
    <border>
      <left style="thin">
        <color auto="1"/>
      </left>
      <right style="medium">
        <color auto="1"/>
      </right>
      <top style="medium">
        <color auto="1"/>
      </top>
      <bottom/>
      <diagonal/>
    </border>
    <border>
      <left/>
      <right style="medium">
        <color indexed="64"/>
      </right>
      <top style="medium">
        <color indexed="64"/>
      </top>
      <bottom/>
      <diagonal/>
    </border>
  </borders>
  <cellStyleXfs count="6">
    <xf numFmtId="0" fontId="0" fillId="0" borderId="0"/>
    <xf numFmtId="164" fontId="6" fillId="0" borderId="0" applyFont="0" applyFill="0" applyBorder="0" applyAlignment="0" applyProtection="0"/>
    <xf numFmtId="0" fontId="4" fillId="0" borderId="0"/>
    <xf numFmtId="16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168">
    <xf numFmtId="0" fontId="0" fillId="0" borderId="0" xfId="0"/>
    <xf numFmtId="0" fontId="9" fillId="0" borderId="0" xfId="2" applyFont="1"/>
    <xf numFmtId="0" fontId="10" fillId="0" borderId="1" xfId="2" applyFont="1" applyBorder="1" applyAlignment="1">
      <alignment horizontal="left" vertical="center" wrapText="1"/>
    </xf>
    <xf numFmtId="164" fontId="9" fillId="0" borderId="1" xfId="3" applyFont="1" applyFill="1" applyBorder="1" applyAlignment="1">
      <alignment horizontal="center" vertical="center" wrapText="1"/>
    </xf>
    <xf numFmtId="0" fontId="10" fillId="0" borderId="1" xfId="2" applyFont="1" applyBorder="1" applyAlignment="1">
      <alignment vertical="center" wrapText="1"/>
    </xf>
    <xf numFmtId="0" fontId="10" fillId="0" borderId="0" xfId="2" applyFont="1" applyAlignment="1">
      <alignment wrapText="1"/>
    </xf>
    <xf numFmtId="0" fontId="10" fillId="0" borderId="0" xfId="2" applyFont="1" applyAlignment="1">
      <alignment horizontal="left" vertical="center" wrapText="1"/>
    </xf>
    <xf numFmtId="0" fontId="7" fillId="2" borderId="5" xfId="2" applyFont="1" applyFill="1" applyBorder="1" applyAlignment="1">
      <alignment horizontal="center" vertical="center" wrapText="1"/>
    </xf>
    <xf numFmtId="0" fontId="10" fillId="0" borderId="8" xfId="2" applyFont="1" applyBorder="1" applyAlignment="1">
      <alignment vertical="center" wrapText="1"/>
    </xf>
    <xf numFmtId="164" fontId="9" fillId="0" borderId="8" xfId="3" applyFont="1" applyFill="1" applyBorder="1" applyAlignment="1">
      <alignment horizontal="center" vertical="center" wrapText="1"/>
    </xf>
    <xf numFmtId="1" fontId="13" fillId="2" borderId="1" xfId="4" applyNumberFormat="1" applyFont="1" applyFill="1" applyBorder="1" applyAlignment="1">
      <alignment horizontal="center" vertical="top" shrinkToFit="1"/>
    </xf>
    <xf numFmtId="0" fontId="7" fillId="2" borderId="7" xfId="2" applyFont="1" applyFill="1" applyBorder="1" applyAlignment="1">
      <alignment horizontal="center" vertical="center" wrapText="1"/>
    </xf>
    <xf numFmtId="164" fontId="6" fillId="0" borderId="1" xfId="3" applyFont="1" applyFill="1" applyBorder="1" applyAlignment="1">
      <alignment horizontal="center" vertical="center" wrapText="1"/>
    </xf>
    <xf numFmtId="0" fontId="12" fillId="0" borderId="1" xfId="0" applyFont="1" applyBorder="1" applyAlignment="1">
      <alignment vertical="center" wrapText="1"/>
    </xf>
    <xf numFmtId="0" fontId="12" fillId="0" borderId="0" xfId="0" applyFont="1" applyAlignment="1">
      <alignment wrapText="1"/>
    </xf>
    <xf numFmtId="165" fontId="11" fillId="0" borderId="1" xfId="0" applyNumberFormat="1" applyFont="1" applyBorder="1" applyAlignment="1">
      <alignment horizontal="right" vertical="center" wrapText="1" shrinkToFit="1"/>
    </xf>
    <xf numFmtId="164" fontId="6" fillId="0" borderId="8" xfId="3"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1" fontId="13" fillId="2" borderId="6" xfId="4" applyNumberFormat="1" applyFont="1" applyFill="1" applyBorder="1" applyAlignment="1">
      <alignment horizontal="center" vertical="top" shrinkToFit="1"/>
    </xf>
    <xf numFmtId="165" fontId="17" fillId="0" borderId="8" xfId="0" applyNumberFormat="1" applyFont="1" applyBorder="1" applyAlignment="1">
      <alignment horizontal="left" vertical="center" indent="3" shrinkToFit="1"/>
    </xf>
    <xf numFmtId="0" fontId="12" fillId="0" borderId="5" xfId="0" applyFont="1" applyBorder="1" applyAlignment="1">
      <alignment vertical="top" wrapText="1"/>
    </xf>
    <xf numFmtId="165" fontId="11" fillId="0" borderId="6" xfId="0" applyNumberFormat="1" applyFont="1" applyBorder="1" applyAlignment="1">
      <alignment horizontal="right" vertical="center" wrapText="1" shrinkToFit="1"/>
    </xf>
    <xf numFmtId="0" fontId="6" fillId="0" borderId="7" xfId="0" applyFont="1" applyBorder="1" applyAlignment="1">
      <alignment vertical="top" wrapText="1"/>
    </xf>
    <xf numFmtId="165" fontId="11" fillId="0" borderId="8" xfId="0" applyNumberFormat="1" applyFont="1" applyBorder="1" applyAlignment="1">
      <alignment horizontal="right" vertical="center" wrapText="1" shrinkToFit="1"/>
    </xf>
    <xf numFmtId="165" fontId="11" fillId="0" borderId="16" xfId="0" applyNumberFormat="1" applyFont="1" applyBorder="1" applyAlignment="1">
      <alignment horizontal="right" vertical="center" wrapText="1" shrinkToFit="1"/>
    </xf>
    <xf numFmtId="0" fontId="5" fillId="2" borderId="5" xfId="2" applyFont="1" applyFill="1" applyBorder="1" applyAlignment="1">
      <alignment horizontal="center" vertical="center" wrapText="1"/>
    </xf>
    <xf numFmtId="9" fontId="0" fillId="0" borderId="8" xfId="5" applyFont="1" applyBorder="1" applyAlignment="1">
      <alignment vertical="center" wrapText="1"/>
    </xf>
    <xf numFmtId="9" fontId="0" fillId="0" borderId="16" xfId="5" applyFont="1" applyBorder="1" applyAlignment="1">
      <alignment vertical="center" wrapText="1"/>
    </xf>
    <xf numFmtId="164" fontId="18" fillId="0" borderId="0" xfId="0" applyNumberFormat="1" applyFont="1" applyAlignment="1">
      <alignment wrapText="1"/>
    </xf>
    <xf numFmtId="0" fontId="15" fillId="0" borderId="7" xfId="0" applyFont="1" applyBorder="1" applyAlignment="1">
      <alignment horizontal="left" vertical="center" wrapText="1"/>
    </xf>
    <xf numFmtId="0" fontId="3" fillId="0" borderId="7" xfId="2" applyFont="1" applyBorder="1" applyAlignment="1">
      <alignment horizontal="center"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49" fontId="7"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9" fillId="0" borderId="16" xfId="2" applyFont="1" applyBorder="1"/>
    <xf numFmtId="164" fontId="9" fillId="0" borderId="0" xfId="1" applyFont="1"/>
    <xf numFmtId="164" fontId="0" fillId="0" borderId="0" xfId="1" applyFont="1"/>
    <xf numFmtId="0" fontId="7" fillId="2" borderId="11" xfId="2" applyFont="1" applyFill="1" applyBorder="1" applyAlignment="1">
      <alignment horizontal="center" vertical="center" wrapText="1"/>
    </xf>
    <xf numFmtId="0" fontId="19" fillId="0" borderId="0" xfId="0" applyFont="1" applyAlignment="1">
      <alignment horizontal="center" vertical="center"/>
    </xf>
    <xf numFmtId="0" fontId="2" fillId="0" borderId="0" xfId="0" applyFont="1" applyAlignment="1">
      <alignment vertical="center"/>
    </xf>
    <xf numFmtId="0" fontId="19" fillId="0" borderId="0" xfId="0" applyFont="1" applyAlignment="1">
      <alignment vertical="center"/>
    </xf>
    <xf numFmtId="0" fontId="20" fillId="0" borderId="0" xfId="0" applyFont="1" applyAlignment="1">
      <alignment horizontal="right" vertical="center"/>
    </xf>
    <xf numFmtId="0" fontId="7" fillId="0" borderId="0" xfId="0" applyFont="1" applyAlignment="1">
      <alignment horizontal="center" vertical="center" wrapText="1"/>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164" fontId="9" fillId="0" borderId="0" xfId="3" applyFont="1" applyFill="1" applyBorder="1" applyAlignment="1">
      <alignment horizontal="center" vertical="center" wrapText="1"/>
    </xf>
    <xf numFmtId="49" fontId="10" fillId="0" borderId="0" xfId="0" applyNumberFormat="1" applyFont="1" applyAlignment="1">
      <alignment horizontal="left" vertical="center" wrapText="1"/>
    </xf>
    <xf numFmtId="49" fontId="10" fillId="0" borderId="0" xfId="0" applyNumberFormat="1" applyFont="1" applyAlignment="1">
      <alignment horizontal="center" vertical="center" wrapText="1"/>
    </xf>
    <xf numFmtId="20" fontId="9" fillId="0" borderId="0" xfId="2" applyNumberFormat="1" applyFont="1"/>
    <xf numFmtId="0" fontId="9" fillId="0" borderId="5" xfId="2" applyFont="1" applyBorder="1"/>
    <xf numFmtId="164" fontId="10" fillId="0" borderId="6" xfId="0" applyNumberFormat="1" applyFont="1" applyBorder="1" applyAlignment="1">
      <alignment horizontal="left" vertical="center" wrapText="1"/>
    </xf>
    <xf numFmtId="164" fontId="10" fillId="0" borderId="16" xfId="0" applyNumberFormat="1" applyFont="1" applyBorder="1" applyAlignment="1">
      <alignment horizontal="left" vertical="center" wrapText="1"/>
    </xf>
    <xf numFmtId="0" fontId="7"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12" fillId="0" borderId="0" xfId="0" applyFont="1" applyAlignment="1">
      <alignment horizontal="left" vertical="center" wrapText="1"/>
    </xf>
    <xf numFmtId="1" fontId="11" fillId="0" borderId="0" xfId="0" applyNumberFormat="1" applyFont="1" applyAlignment="1">
      <alignment horizontal="center" vertical="center" wrapText="1" shrinkToFit="1"/>
    </xf>
    <xf numFmtId="0" fontId="7" fillId="0" borderId="0" xfId="2" applyFont="1" applyAlignment="1">
      <alignment horizontal="center" vertical="center" wrapText="1"/>
    </xf>
    <xf numFmtId="0" fontId="7" fillId="0" borderId="0" xfId="2" applyFont="1" applyAlignment="1">
      <alignment horizontal="left" vertical="center" wrapText="1"/>
    </xf>
    <xf numFmtId="3" fontId="10" fillId="0" borderId="0" xfId="2" applyNumberFormat="1" applyFont="1" applyAlignment="1">
      <alignment horizontal="center" vertical="center" wrapText="1"/>
    </xf>
    <xf numFmtId="0" fontId="7" fillId="2" borderId="2" xfId="2" applyFont="1" applyFill="1" applyBorder="1" applyAlignment="1">
      <alignment horizontal="center" vertical="center" wrapText="1"/>
    </xf>
    <xf numFmtId="164" fontId="10" fillId="0" borderId="0" xfId="2" applyNumberFormat="1" applyFont="1" applyAlignment="1">
      <alignment wrapText="1"/>
    </xf>
    <xf numFmtId="164" fontId="9" fillId="0" borderId="1" xfId="1" applyFont="1" applyBorder="1"/>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164" fontId="0" fillId="0" borderId="1" xfId="0" applyNumberFormat="1" applyBorder="1"/>
    <xf numFmtId="164" fontId="21" fillId="0" borderId="1" xfId="1" applyFont="1" applyBorder="1"/>
    <xf numFmtId="164" fontId="21" fillId="0" borderId="1" xfId="0" applyNumberFormat="1" applyFont="1" applyBorder="1"/>
    <xf numFmtId="164" fontId="0" fillId="0" borderId="0" xfId="0" applyNumberFormat="1"/>
    <xf numFmtId="164" fontId="6" fillId="5" borderId="1" xfId="3" applyFont="1" applyFill="1" applyBorder="1" applyAlignment="1">
      <alignment horizontal="center" vertical="center" wrapText="1"/>
    </xf>
    <xf numFmtId="44" fontId="9" fillId="0" borderId="0" xfId="2" applyNumberFormat="1" applyFont="1"/>
    <xf numFmtId="0" fontId="5" fillId="4" borderId="1" xfId="0" applyFont="1" applyFill="1" applyBorder="1" applyAlignment="1">
      <alignment horizontal="center" vertical="center" wrapText="1"/>
    </xf>
    <xf numFmtId="0" fontId="7" fillId="0" borderId="5" xfId="2" applyFont="1" applyBorder="1" applyAlignment="1">
      <alignment horizontal="center" vertical="center" wrapText="1"/>
    </xf>
    <xf numFmtId="0" fontId="7" fillId="0" borderId="1" xfId="2" applyFont="1" applyBorder="1" applyAlignment="1">
      <alignment horizontal="left" vertical="center" wrapText="1"/>
    </xf>
    <xf numFmtId="0" fontId="10" fillId="0" borderId="1" xfId="2" applyFont="1" applyBorder="1" applyAlignment="1">
      <alignment horizontal="left" vertical="center" wrapText="1"/>
    </xf>
    <xf numFmtId="3" fontId="10" fillId="0" borderId="6" xfId="2" applyNumberFormat="1" applyFont="1" applyBorder="1" applyAlignment="1">
      <alignment horizontal="center" vertical="center" wrapText="1"/>
    </xf>
    <xf numFmtId="49" fontId="7" fillId="0" borderId="1" xfId="2" applyNumberFormat="1" applyFont="1" applyBorder="1" applyAlignment="1">
      <alignment horizontal="left" vertical="center" wrapText="1"/>
    </xf>
    <xf numFmtId="49" fontId="10" fillId="0" borderId="1" xfId="2" applyNumberFormat="1" applyFont="1" applyBorder="1" applyAlignment="1">
      <alignment horizontal="left" vertical="center" wrapText="1"/>
    </xf>
    <xf numFmtId="166" fontId="10" fillId="0" borderId="8" xfId="1" applyNumberFormat="1" applyFont="1" applyFill="1" applyBorder="1" applyAlignment="1">
      <alignment horizontal="left" vertical="center" wrapText="1"/>
    </xf>
    <xf numFmtId="166" fontId="10" fillId="0" borderId="16" xfId="1" applyNumberFormat="1" applyFont="1" applyFill="1" applyBorder="1" applyAlignment="1">
      <alignment horizontal="left" vertical="center" wrapText="1"/>
    </xf>
    <xf numFmtId="0" fontId="7" fillId="2" borderId="24" xfId="2" applyFont="1" applyFill="1" applyBorder="1" applyAlignment="1">
      <alignment horizontal="center" vertical="center" wrapText="1"/>
    </xf>
    <xf numFmtId="0" fontId="7" fillId="2" borderId="19" xfId="2" applyFont="1" applyFill="1" applyBorder="1" applyAlignment="1">
      <alignment horizontal="center" vertical="center" wrapText="1"/>
    </xf>
    <xf numFmtId="0" fontId="7" fillId="2" borderId="25" xfId="2" applyFont="1" applyFill="1" applyBorder="1" applyAlignment="1">
      <alignment horizontal="center" vertical="center" wrapText="1"/>
    </xf>
    <xf numFmtId="0" fontId="7" fillId="2" borderId="26" xfId="2" applyFont="1" applyFill="1" applyBorder="1" applyAlignment="1">
      <alignment horizontal="center" vertical="center" wrapText="1"/>
    </xf>
    <xf numFmtId="0" fontId="7" fillId="2" borderId="27" xfId="2" applyFont="1" applyFill="1" applyBorder="1" applyAlignment="1">
      <alignment horizontal="center" vertical="center" wrapText="1"/>
    </xf>
    <xf numFmtId="0" fontId="7" fillId="2" borderId="21"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22" xfId="2" applyFont="1" applyFill="1" applyBorder="1" applyAlignment="1">
      <alignment horizontal="center" vertical="center" wrapText="1"/>
    </xf>
    <xf numFmtId="0" fontId="8" fillId="2" borderId="28" xfId="2"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9" xfId="2" applyFont="1" applyFill="1" applyBorder="1" applyAlignment="1">
      <alignment horizontal="center" vertical="center" wrapText="1"/>
    </xf>
    <xf numFmtId="0" fontId="8" fillId="2" borderId="23" xfId="2" applyFont="1" applyFill="1" applyBorder="1" applyAlignment="1">
      <alignment horizontal="center" vertical="center" wrapText="1"/>
    </xf>
    <xf numFmtId="0" fontId="10" fillId="0" borderId="3" xfId="2" applyFont="1" applyBorder="1" applyAlignment="1">
      <alignment horizontal="left" vertical="center" wrapText="1"/>
    </xf>
    <xf numFmtId="0" fontId="10" fillId="0" borderId="4" xfId="2" applyFont="1" applyBorder="1" applyAlignment="1">
      <alignment horizontal="left" vertical="center" wrapText="1"/>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30" xfId="2" applyFont="1" applyBorder="1" applyAlignment="1">
      <alignment horizontal="center" vertical="center" wrapText="1"/>
    </xf>
    <xf numFmtId="1" fontId="10" fillId="0" borderId="1" xfId="2" quotePrefix="1" applyNumberFormat="1" applyFont="1" applyBorder="1" applyAlignment="1">
      <alignment horizontal="left" vertical="center" wrapText="1"/>
    </xf>
    <xf numFmtId="1" fontId="10" fillId="0" borderId="1" xfId="2" applyNumberFormat="1" applyFont="1" applyBorder="1" applyAlignment="1">
      <alignment horizontal="left" vertical="center" wrapText="1"/>
    </xf>
    <xf numFmtId="1" fontId="10" fillId="0" borderId="6" xfId="2" applyNumberFormat="1" applyFont="1" applyBorder="1" applyAlignment="1">
      <alignment horizontal="left" vertical="center" wrapText="1"/>
    </xf>
    <xf numFmtId="0" fontId="10" fillId="0" borderId="6" xfId="2" applyFont="1" applyBorder="1" applyAlignment="1">
      <alignment horizontal="left" vertical="center" wrapText="1"/>
    </xf>
    <xf numFmtId="0" fontId="7" fillId="0" borderId="7" xfId="2" applyFont="1" applyBorder="1" applyAlignment="1">
      <alignment horizontal="center" vertical="center" wrapText="1"/>
    </xf>
    <xf numFmtId="0" fontId="7" fillId="0" borderId="8" xfId="2" applyFont="1" applyBorder="1" applyAlignment="1">
      <alignment horizontal="left" vertical="center" wrapText="1"/>
    </xf>
    <xf numFmtId="0" fontId="10" fillId="0" borderId="8" xfId="2" applyFont="1" applyBorder="1" applyAlignment="1">
      <alignment horizontal="left" vertical="center" wrapText="1"/>
    </xf>
    <xf numFmtId="3" fontId="10" fillId="0" borderId="16" xfId="2" applyNumberFormat="1" applyFont="1" applyBorder="1" applyAlignment="1">
      <alignment horizontal="center" vertical="center" wrapText="1"/>
    </xf>
    <xf numFmtId="0" fontId="7" fillId="0" borderId="14"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13" xfId="2" applyFont="1" applyBorder="1" applyAlignment="1">
      <alignment horizontal="center" vertical="center" wrapText="1"/>
    </xf>
    <xf numFmtId="0" fontId="5" fillId="2" borderId="17" xfId="2"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6" fontId="10" fillId="0" borderId="1" xfId="1" applyNumberFormat="1" applyFont="1" applyFill="1" applyBorder="1" applyAlignment="1">
      <alignment horizontal="left" vertical="center" wrapText="1"/>
    </xf>
    <xf numFmtId="166" fontId="10" fillId="0" borderId="6" xfId="1" applyNumberFormat="1" applyFont="1" applyFill="1" applyBorder="1" applyAlignment="1">
      <alignment horizontal="left"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6" xfId="2" applyFont="1" applyFill="1" applyBorder="1" applyAlignment="1">
      <alignment horizontal="center" vertical="center" wrapText="1"/>
    </xf>
    <xf numFmtId="3" fontId="10" fillId="0" borderId="5" xfId="2" applyNumberFormat="1" applyFont="1" applyBorder="1" applyAlignment="1">
      <alignment horizontal="center" vertical="center" wrapText="1"/>
    </xf>
    <xf numFmtId="3" fontId="10" fillId="0" borderId="1" xfId="2" applyNumberFormat="1" applyFont="1" applyBorder="1" applyAlignment="1">
      <alignment horizontal="center" vertical="center" wrapText="1"/>
    </xf>
    <xf numFmtId="3" fontId="10" fillId="0" borderId="7" xfId="2" applyNumberFormat="1" applyFont="1" applyBorder="1" applyAlignment="1">
      <alignment horizontal="center" vertical="center" wrapText="1"/>
    </xf>
    <xf numFmtId="3" fontId="10" fillId="0" borderId="8" xfId="2" applyNumberFormat="1" applyFont="1" applyBorder="1" applyAlignment="1">
      <alignment horizontal="center" vertical="center" wrapText="1"/>
    </xf>
    <xf numFmtId="0" fontId="8" fillId="0" borderId="1" xfId="0" applyFont="1" applyBorder="1" applyAlignment="1">
      <alignment vertical="center" wrapText="1"/>
    </xf>
    <xf numFmtId="1" fontId="11" fillId="0" borderId="6" xfId="0" applyNumberFormat="1" applyFont="1" applyBorder="1" applyAlignment="1">
      <alignment horizontal="center" vertical="center" wrapText="1" shrinkToFit="1"/>
    </xf>
    <xf numFmtId="0" fontId="12" fillId="0" borderId="10" xfId="0" applyFont="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2" fillId="0" borderId="1" xfId="0" applyFont="1" applyBorder="1" applyAlignment="1">
      <alignment horizontal="left" vertical="center" wrapText="1"/>
    </xf>
    <xf numFmtId="49" fontId="12" fillId="0" borderId="10" xfId="0" applyNumberFormat="1" applyFont="1" applyBorder="1" applyAlignment="1">
      <alignment horizontal="left" vertical="center" wrapText="1"/>
    </xf>
    <xf numFmtId="49" fontId="12" fillId="0" borderId="11" xfId="0" applyNumberFormat="1" applyFont="1" applyBorder="1" applyAlignment="1">
      <alignment horizontal="left" vertical="center" wrapText="1"/>
    </xf>
    <xf numFmtId="49" fontId="12" fillId="0" borderId="9" xfId="0" applyNumberFormat="1" applyFont="1" applyBorder="1" applyAlignment="1">
      <alignment horizontal="left" vertical="center" wrapText="1"/>
    </xf>
    <xf numFmtId="0" fontId="12" fillId="0" borderId="8" xfId="0" applyFont="1" applyBorder="1" applyAlignment="1">
      <alignment horizontal="left"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vertical="center" wrapText="1"/>
    </xf>
    <xf numFmtId="49" fontId="8" fillId="0" borderId="1" xfId="0" applyNumberFormat="1" applyFont="1" applyBorder="1" applyAlignment="1">
      <alignment horizontal="left" vertical="center" wrapText="1"/>
    </xf>
    <xf numFmtId="1" fontId="11" fillId="0" borderId="16" xfId="0" applyNumberFormat="1" applyFont="1" applyBorder="1" applyAlignment="1">
      <alignment horizontal="center" vertical="center" wrapText="1" shrinkToFi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left"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left" vertical="center" wrapText="1"/>
    </xf>
    <xf numFmtId="49" fontId="10" fillId="0" borderId="6"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49" fontId="7" fillId="0" borderId="8" xfId="0" applyNumberFormat="1" applyFont="1" applyBorder="1" applyAlignment="1">
      <alignment horizontal="center" vertical="center" wrapText="1"/>
    </xf>
    <xf numFmtId="49" fontId="10" fillId="0" borderId="8" xfId="0" applyNumberFormat="1" applyFont="1" applyBorder="1" applyAlignment="1">
      <alignment horizontal="left" vertical="center" wrapText="1"/>
    </xf>
    <xf numFmtId="49" fontId="10" fillId="0" borderId="16"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6" xfId="0" applyFont="1" applyBorder="1" applyAlignment="1">
      <alignment horizontal="center" vertical="center" wrapText="1"/>
    </xf>
  </cellXfs>
  <cellStyles count="6">
    <cellStyle name="Millares 2" xfId="4" xr:uid="{00000000-0005-0000-0000-000000000000}"/>
    <cellStyle name="Moneda" xfId="1" builtinId="4"/>
    <cellStyle name="Moneda 2" xfId="3" xr:uid="{00000000-0005-0000-0000-000002000000}"/>
    <cellStyle name="Normal" xfId="0" builtinId="0"/>
    <cellStyle name="Normal 2" xfId="2" xr:uid="{00000000-0005-0000-0000-000004000000}"/>
    <cellStyle name="Porcentaje 2" xfId="5" xr:uid="{00000000-0005-0000-0000-00000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1619251</xdr:colOff>
      <xdr:row>1</xdr:row>
      <xdr:rowOff>47625</xdr:rowOff>
    </xdr:from>
    <xdr:to>
      <xdr:col>1</xdr:col>
      <xdr:colOff>2392769</xdr:colOff>
      <xdr:row>1</xdr:row>
      <xdr:rowOff>819150</xdr:rowOff>
    </xdr:to>
    <xdr:pic>
      <xdr:nvPicPr>
        <xdr:cNvPr id="3" name="Imagen 2">
          <a:extLst>
            <a:ext uri="{FF2B5EF4-FFF2-40B4-BE49-F238E27FC236}">
              <a16:creationId xmlns:a16="http://schemas.microsoft.com/office/drawing/2014/main" id="{CD6D22A4-9A73-4000-96FF-D10ED99AD0F6}"/>
            </a:ext>
          </a:extLst>
        </xdr:cNvPr>
        <xdr:cNvPicPr>
          <a:picLocks noChangeAspect="1"/>
        </xdr:cNvPicPr>
      </xdr:nvPicPr>
      <xdr:blipFill>
        <a:blip xmlns:r="http://schemas.openxmlformats.org/officeDocument/2006/relationships" r:embed="rId1"/>
        <a:stretch>
          <a:fillRect/>
        </a:stretch>
      </xdr:blipFill>
      <xdr:spPr>
        <a:xfrm>
          <a:off x="2457451" y="257175"/>
          <a:ext cx="773518"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1638300</xdr:colOff>
      <xdr:row>1</xdr:row>
      <xdr:rowOff>76200</xdr:rowOff>
    </xdr:from>
    <xdr:to>
      <xdr:col>2</xdr:col>
      <xdr:colOff>123825</xdr:colOff>
      <xdr:row>1</xdr:row>
      <xdr:rowOff>1000125</xdr:rowOff>
    </xdr:to>
    <xdr:pic>
      <xdr:nvPicPr>
        <xdr:cNvPr id="3" name="Imagen 2">
          <a:extLst>
            <a:ext uri="{FF2B5EF4-FFF2-40B4-BE49-F238E27FC236}">
              <a16:creationId xmlns:a16="http://schemas.microsoft.com/office/drawing/2014/main" id="{DC97CBA5-517E-41C7-A184-272CC9B39D7F}"/>
            </a:ext>
          </a:extLst>
        </xdr:cNvPr>
        <xdr:cNvPicPr>
          <a:picLocks noChangeAspect="1"/>
        </xdr:cNvPicPr>
      </xdr:nvPicPr>
      <xdr:blipFill>
        <a:blip xmlns:r="http://schemas.openxmlformats.org/officeDocument/2006/relationships" r:embed="rId1"/>
        <a:stretch>
          <a:fillRect/>
        </a:stretch>
      </xdr:blipFill>
      <xdr:spPr>
        <a:xfrm>
          <a:off x="2476500" y="285750"/>
          <a:ext cx="923925" cy="923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1524000</xdr:colOff>
      <xdr:row>1</xdr:row>
      <xdr:rowOff>38101</xdr:rowOff>
    </xdr:from>
    <xdr:to>
      <xdr:col>2</xdr:col>
      <xdr:colOff>123825</xdr:colOff>
      <xdr:row>2</xdr:row>
      <xdr:rowOff>12616</xdr:rowOff>
    </xdr:to>
    <xdr:pic>
      <xdr:nvPicPr>
        <xdr:cNvPr id="2" name="2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62200" y="247651"/>
          <a:ext cx="1038225" cy="10317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planeacion_caroycuervo_gov_co/Documents/1.%20PLA%20TRD/2023/100.101.17.%20PLANES/PLAN%20ANUAL%20DE%20ADQUISICIONES/Documentos%20remitidos%20por%20las%20subdirecciones/Anexo%2001.%20DIR-F-6%20Solicitud%20Plan%20Anual%20de%20Adquisiciones%20SI.xlsx?36798072" TargetMode="External"/><Relationship Id="rId1" Type="http://schemas.openxmlformats.org/officeDocument/2006/relationships/externalLinkPath" Target="file:///\\36798072\Anexo%2001.%20DIR-F-6%20Solicitud%20Plan%20Anual%20de%20Adquisiciones%20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Inversión"/>
      <sheetName val="Funcionamiento"/>
      <sheetName val="Hoja2"/>
      <sheetName val="Hoja1"/>
      <sheetName val="Listados"/>
    </sheetNames>
    <sheetDataSet>
      <sheetData sheetId="0"/>
      <sheetData sheetId="1">
        <row r="136">
          <cell r="N136">
            <v>73194290</v>
          </cell>
        </row>
        <row r="139">
          <cell r="N139">
            <v>33233449</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468CC-0B1A-4D73-9DBE-4AAB4E2681F3}">
  <dimension ref="B2:J19"/>
  <sheetViews>
    <sheetView topLeftCell="E1" workbookViewId="0">
      <selection activeCell="F6" sqref="F6"/>
    </sheetView>
  </sheetViews>
  <sheetFormatPr baseColWidth="10" defaultRowHeight="15.75" x14ac:dyDescent="0.25"/>
  <cols>
    <col min="3" max="3" width="15.75" bestFit="1" customWidth="1"/>
    <col min="5" max="5" width="16.625" customWidth="1"/>
    <col min="6" max="6" width="17.75" bestFit="1" customWidth="1"/>
    <col min="7" max="9" width="20.125" bestFit="1" customWidth="1"/>
    <col min="10" max="10" width="22.125" bestFit="1" customWidth="1"/>
  </cols>
  <sheetData>
    <row r="2" spans="2:10" ht="54" customHeight="1" x14ac:dyDescent="0.25">
      <c r="B2" s="76" t="s">
        <v>129</v>
      </c>
      <c r="C2" s="76"/>
      <c r="D2" s="76"/>
      <c r="E2" s="76"/>
      <c r="F2" s="76"/>
      <c r="G2" s="76"/>
      <c r="H2" s="76"/>
      <c r="I2" s="76"/>
      <c r="J2" s="76"/>
    </row>
    <row r="3" spans="2:10" ht="31.5" x14ac:dyDescent="0.25">
      <c r="C3" s="41"/>
      <c r="D3" s="41"/>
      <c r="G3" s="68" t="s">
        <v>128</v>
      </c>
      <c r="H3" s="68" t="s">
        <v>127</v>
      </c>
      <c r="I3" s="69" t="s">
        <v>113</v>
      </c>
      <c r="J3" s="69" t="s">
        <v>103</v>
      </c>
    </row>
    <row r="4" spans="2:10" x14ac:dyDescent="0.25">
      <c r="B4" s="68" t="s">
        <v>103</v>
      </c>
      <c r="C4" s="67">
        <v>5150854048</v>
      </c>
      <c r="D4" s="40"/>
      <c r="E4" s="68" t="s">
        <v>107</v>
      </c>
      <c r="F4" s="70">
        <f>C6-F5-F6</f>
        <v>4492026806</v>
      </c>
      <c r="G4" s="70">
        <v>120702758</v>
      </c>
      <c r="H4" s="70">
        <v>300000000</v>
      </c>
      <c r="I4" s="70">
        <f>SUM(G4:H4)</f>
        <v>420702758</v>
      </c>
      <c r="J4" s="70">
        <f>F4-I4</f>
        <v>4071324048</v>
      </c>
    </row>
    <row r="5" spans="2:10" x14ac:dyDescent="0.25">
      <c r="B5" s="68" t="s">
        <v>104</v>
      </c>
      <c r="C5" s="67">
        <v>501172758</v>
      </c>
      <c r="D5" s="40"/>
      <c r="E5" s="68" t="s">
        <v>108</v>
      </c>
      <c r="F5" s="70">
        <v>910000000</v>
      </c>
      <c r="G5" s="70">
        <v>50300000</v>
      </c>
      <c r="H5" s="70"/>
      <c r="I5" s="70">
        <f t="shared" ref="I5:I6" si="0">SUM(G5:H5)</f>
        <v>50300000</v>
      </c>
      <c r="J5" s="70">
        <f t="shared" ref="J5:J6" si="1">F5-I5</f>
        <v>859700000</v>
      </c>
    </row>
    <row r="6" spans="2:10" x14ac:dyDescent="0.25">
      <c r="B6" s="68" t="s">
        <v>106</v>
      </c>
      <c r="C6" s="67">
        <v>5652026806</v>
      </c>
      <c r="D6" s="40"/>
      <c r="E6" s="68" t="s">
        <v>109</v>
      </c>
      <c r="F6" s="70">
        <v>250000000</v>
      </c>
      <c r="G6" s="70">
        <v>30170000</v>
      </c>
      <c r="H6" s="70"/>
      <c r="I6" s="70">
        <f t="shared" si="0"/>
        <v>30170000</v>
      </c>
      <c r="J6" s="70">
        <f t="shared" si="1"/>
        <v>219830000</v>
      </c>
    </row>
    <row r="7" spans="2:10" ht="18.75" x14ac:dyDescent="0.3">
      <c r="B7" s="1"/>
      <c r="C7" s="40"/>
      <c r="D7" s="40"/>
      <c r="G7" s="71">
        <f>SUM(G4:G6)</f>
        <v>201172758</v>
      </c>
      <c r="H7" s="71">
        <f>SUM(H4:H6)</f>
        <v>300000000</v>
      </c>
      <c r="I7" s="72">
        <f>SUM(G7:H7)</f>
        <v>501172758</v>
      </c>
      <c r="J7" s="71">
        <f>SUM(J4:J6)</f>
        <v>5150854048</v>
      </c>
    </row>
    <row r="8" spans="2:10" x14ac:dyDescent="0.25">
      <c r="B8" s="1"/>
      <c r="C8" s="1"/>
      <c r="D8" s="1"/>
      <c r="G8" s="41"/>
      <c r="H8" s="41"/>
    </row>
    <row r="10" spans="2:10" x14ac:dyDescent="0.25">
      <c r="B10" s="43"/>
      <c r="I10" s="73">
        <f>I7+J7</f>
        <v>5652026806</v>
      </c>
    </row>
    <row r="11" spans="2:10" x14ac:dyDescent="0.25">
      <c r="B11" s="43"/>
    </row>
    <row r="12" spans="2:10" x14ac:dyDescent="0.25">
      <c r="B12" s="44"/>
    </row>
    <row r="14" spans="2:10" x14ac:dyDescent="0.25">
      <c r="B14" s="44"/>
    </row>
    <row r="16" spans="2:10" x14ac:dyDescent="0.25">
      <c r="B16" s="44"/>
    </row>
    <row r="18" spans="2:2" x14ac:dyDescent="0.25">
      <c r="B18" s="45"/>
    </row>
    <row r="19" spans="2:2" x14ac:dyDescent="0.25">
      <c r="B19" s="46"/>
    </row>
  </sheetData>
  <mergeCells count="1">
    <mergeCell ref="B2:J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35"/>
  <sheetViews>
    <sheetView tabSelected="1" zoomScaleNormal="100" workbookViewId="0">
      <selection activeCell="B2" sqref="B2:H2"/>
    </sheetView>
  </sheetViews>
  <sheetFormatPr baseColWidth="10" defaultColWidth="11" defaultRowHeight="15.75" x14ac:dyDescent="0.25"/>
  <cols>
    <col min="1" max="1" width="11" style="1"/>
    <col min="2" max="2" width="34.375" style="5" customWidth="1"/>
    <col min="3" max="3" width="31.75" style="6" customWidth="1"/>
    <col min="4" max="4" width="43.875" style="5" customWidth="1"/>
    <col min="5" max="5" width="16.5" style="5" bestFit="1" customWidth="1"/>
    <col min="6" max="6" width="16.5" style="5" customWidth="1"/>
    <col min="7" max="7" width="32.125" style="1" customWidth="1"/>
    <col min="8" max="8" width="12.5" style="1" customWidth="1"/>
    <col min="9" max="10" width="11" style="1"/>
    <col min="11" max="11" width="14.5" style="1" bestFit="1" customWidth="1"/>
    <col min="12" max="13" width="11" style="1"/>
    <col min="14" max="14" width="11.75" style="1" customWidth="1"/>
    <col min="15" max="16384" width="11" style="1"/>
  </cols>
  <sheetData>
    <row r="1" spans="2:15" ht="16.5" thickBot="1" x14ac:dyDescent="0.3"/>
    <row r="2" spans="2:15" ht="75.75" customHeight="1" thickBot="1" x14ac:dyDescent="0.3">
      <c r="B2" s="99" t="s">
        <v>100</v>
      </c>
      <c r="C2" s="100"/>
      <c r="D2" s="100"/>
      <c r="E2" s="100"/>
      <c r="F2" s="100"/>
      <c r="G2" s="100"/>
      <c r="H2" s="101"/>
    </row>
    <row r="3" spans="2:15" ht="33" customHeight="1" x14ac:dyDescent="0.25">
      <c r="B3" s="65" t="s">
        <v>0</v>
      </c>
      <c r="C3" s="97" t="s">
        <v>1</v>
      </c>
      <c r="D3" s="97"/>
      <c r="E3" s="97"/>
      <c r="F3" s="97"/>
      <c r="G3" s="97"/>
      <c r="H3" s="98"/>
    </row>
    <row r="4" spans="2:15" x14ac:dyDescent="0.25">
      <c r="B4" s="7" t="s">
        <v>2</v>
      </c>
      <c r="C4" s="102">
        <v>2018011000290</v>
      </c>
      <c r="D4" s="103"/>
      <c r="E4" s="103"/>
      <c r="F4" s="103"/>
      <c r="G4" s="103"/>
      <c r="H4" s="104"/>
    </row>
    <row r="5" spans="2:15" ht="36.75" customHeight="1" x14ac:dyDescent="0.25">
      <c r="B5" s="7" t="s">
        <v>3</v>
      </c>
      <c r="C5" s="79" t="s">
        <v>4</v>
      </c>
      <c r="D5" s="79"/>
      <c r="E5" s="79"/>
      <c r="F5" s="79"/>
      <c r="G5" s="79"/>
      <c r="H5" s="105"/>
    </row>
    <row r="6" spans="2:15" ht="118.5" customHeight="1" x14ac:dyDescent="0.25">
      <c r="B6" s="7" t="s">
        <v>5</v>
      </c>
      <c r="C6" s="79" t="s">
        <v>6</v>
      </c>
      <c r="D6" s="79"/>
      <c r="E6" s="79"/>
      <c r="F6" s="79"/>
      <c r="G6" s="79"/>
      <c r="H6" s="105"/>
    </row>
    <row r="7" spans="2:15" ht="30.75" customHeight="1" x14ac:dyDescent="0.25">
      <c r="B7" s="7" t="s">
        <v>124</v>
      </c>
      <c r="C7" s="119">
        <f>Cuota!J4</f>
        <v>4071324048</v>
      </c>
      <c r="D7" s="119"/>
      <c r="E7" s="119"/>
      <c r="F7" s="119"/>
      <c r="G7" s="119"/>
      <c r="H7" s="120"/>
    </row>
    <row r="8" spans="2:15" ht="30.75" customHeight="1" x14ac:dyDescent="0.25">
      <c r="B8" s="7" t="s">
        <v>125</v>
      </c>
      <c r="C8" s="119">
        <f>Cuota!I4</f>
        <v>420702758</v>
      </c>
      <c r="D8" s="119"/>
      <c r="E8" s="119"/>
      <c r="F8" s="119"/>
      <c r="G8" s="119"/>
      <c r="H8" s="120"/>
    </row>
    <row r="9" spans="2:15" ht="30.75" customHeight="1" thickBot="1" x14ac:dyDescent="0.3">
      <c r="B9" s="11" t="s">
        <v>123</v>
      </c>
      <c r="C9" s="83">
        <f>Cuota!F4</f>
        <v>4492026806</v>
      </c>
      <c r="D9" s="83"/>
      <c r="E9" s="83"/>
      <c r="F9" s="83"/>
      <c r="G9" s="83"/>
      <c r="H9" s="84"/>
    </row>
    <row r="10" spans="2:15" ht="16.5" thickBot="1" x14ac:dyDescent="0.3">
      <c r="B10" s="1"/>
      <c r="C10" s="1"/>
      <c r="D10" s="1"/>
      <c r="E10" s="1"/>
      <c r="F10" s="1"/>
      <c r="J10" s="121" t="s">
        <v>126</v>
      </c>
      <c r="K10" s="122"/>
      <c r="L10" s="122"/>
      <c r="M10" s="122"/>
      <c r="N10" s="122"/>
      <c r="O10" s="123"/>
    </row>
    <row r="11" spans="2:15" ht="31.5" customHeight="1" x14ac:dyDescent="0.25">
      <c r="B11" s="87" t="s">
        <v>7</v>
      </c>
      <c r="C11" s="88"/>
      <c r="D11" s="89"/>
      <c r="E11" s="85" t="s">
        <v>110</v>
      </c>
      <c r="F11" s="86"/>
      <c r="G11" s="93" t="s">
        <v>101</v>
      </c>
      <c r="H11" s="95" t="s">
        <v>102</v>
      </c>
      <c r="J11" s="124">
        <v>2019</v>
      </c>
      <c r="K11" s="125">
        <v>2020</v>
      </c>
      <c r="L11" s="125">
        <v>2021</v>
      </c>
      <c r="M11" s="125">
        <v>2022</v>
      </c>
      <c r="N11" s="125">
        <v>2023</v>
      </c>
      <c r="O11" s="126" t="s">
        <v>106</v>
      </c>
    </row>
    <row r="12" spans="2:15" x14ac:dyDescent="0.25">
      <c r="B12" s="90"/>
      <c r="C12" s="91"/>
      <c r="D12" s="92"/>
      <c r="E12" s="42" t="s">
        <v>111</v>
      </c>
      <c r="F12" s="42" t="s">
        <v>112</v>
      </c>
      <c r="G12" s="94"/>
      <c r="H12" s="96"/>
      <c r="J12" s="124"/>
      <c r="K12" s="125"/>
      <c r="L12" s="125"/>
      <c r="M12" s="125"/>
      <c r="N12" s="125"/>
      <c r="O12" s="126"/>
    </row>
    <row r="13" spans="2:15" ht="30.75" customHeight="1" x14ac:dyDescent="0.25">
      <c r="B13" s="77" t="s">
        <v>8</v>
      </c>
      <c r="C13" s="78" t="s">
        <v>9</v>
      </c>
      <c r="D13" s="2" t="s">
        <v>10</v>
      </c>
      <c r="E13" s="3">
        <v>140000000</v>
      </c>
      <c r="F13" s="3"/>
      <c r="G13" s="79" t="s">
        <v>11</v>
      </c>
      <c r="H13" s="80">
        <f>N13</f>
        <v>500</v>
      </c>
      <c r="J13" s="127">
        <v>150</v>
      </c>
      <c r="K13" s="128">
        <v>150</v>
      </c>
      <c r="L13" s="128">
        <v>1750</v>
      </c>
      <c r="M13" s="128">
        <v>1990</v>
      </c>
      <c r="N13" s="128">
        <v>500</v>
      </c>
      <c r="O13" s="80">
        <f>SUM(J13:N14)</f>
        <v>4540</v>
      </c>
    </row>
    <row r="14" spans="2:15" ht="30.75" customHeight="1" x14ac:dyDescent="0.25">
      <c r="B14" s="77"/>
      <c r="C14" s="78"/>
      <c r="D14" s="2" t="s">
        <v>12</v>
      </c>
      <c r="E14" s="3">
        <v>150000000</v>
      </c>
      <c r="F14" s="3"/>
      <c r="G14" s="79"/>
      <c r="H14" s="80"/>
      <c r="J14" s="127"/>
      <c r="K14" s="128"/>
      <c r="L14" s="128"/>
      <c r="M14" s="128"/>
      <c r="N14" s="128"/>
      <c r="O14" s="80"/>
    </row>
    <row r="15" spans="2:15" ht="33.75" customHeight="1" x14ac:dyDescent="0.25">
      <c r="B15" s="77"/>
      <c r="C15" s="81" t="s">
        <v>13</v>
      </c>
      <c r="D15" s="2" t="s">
        <v>14</v>
      </c>
      <c r="E15" s="3">
        <v>1700000000</v>
      </c>
      <c r="F15" s="3"/>
      <c r="G15" s="82" t="s">
        <v>15</v>
      </c>
      <c r="H15" s="80">
        <f>N15</f>
        <v>170</v>
      </c>
      <c r="J15" s="127">
        <v>75</v>
      </c>
      <c r="K15" s="128">
        <v>75</v>
      </c>
      <c r="L15" s="128">
        <v>170</v>
      </c>
      <c r="M15" s="128">
        <v>170</v>
      </c>
      <c r="N15" s="128">
        <v>170</v>
      </c>
      <c r="O15" s="80">
        <f>SUM(J15:N16)</f>
        <v>660</v>
      </c>
    </row>
    <row r="16" spans="2:15" ht="33.75" customHeight="1" x14ac:dyDescent="0.25">
      <c r="B16" s="77"/>
      <c r="C16" s="81"/>
      <c r="D16" s="4" t="s">
        <v>16</v>
      </c>
      <c r="E16" s="3">
        <v>130000000</v>
      </c>
      <c r="F16" s="3"/>
      <c r="G16" s="82"/>
      <c r="H16" s="80"/>
      <c r="J16" s="127"/>
      <c r="K16" s="128"/>
      <c r="L16" s="128"/>
      <c r="M16" s="128"/>
      <c r="N16" s="128"/>
      <c r="O16" s="80"/>
    </row>
    <row r="17" spans="2:15" ht="38.25" customHeight="1" x14ac:dyDescent="0.25">
      <c r="B17" s="110" t="s">
        <v>17</v>
      </c>
      <c r="C17" s="81" t="s">
        <v>18</v>
      </c>
      <c r="D17" s="2" t="s">
        <v>19</v>
      </c>
      <c r="E17" s="3">
        <v>100000000</v>
      </c>
      <c r="F17" s="3">
        <v>42070276</v>
      </c>
      <c r="G17" s="82" t="s">
        <v>20</v>
      </c>
      <c r="H17" s="80">
        <f>N17</f>
        <v>1</v>
      </c>
      <c r="J17" s="127">
        <v>3</v>
      </c>
      <c r="K17" s="128">
        <v>2</v>
      </c>
      <c r="L17" s="128">
        <v>3</v>
      </c>
      <c r="M17" s="128">
        <v>2</v>
      </c>
      <c r="N17" s="128">
        <v>1</v>
      </c>
      <c r="O17" s="80">
        <f>SUM(J17:N18)</f>
        <v>11</v>
      </c>
    </row>
    <row r="18" spans="2:15" ht="38.25" customHeight="1" x14ac:dyDescent="0.25">
      <c r="B18" s="111"/>
      <c r="C18" s="81"/>
      <c r="D18" s="2" t="s">
        <v>21</v>
      </c>
      <c r="E18" s="3">
        <v>120000000</v>
      </c>
      <c r="F18" s="3"/>
      <c r="G18" s="82"/>
      <c r="H18" s="80"/>
      <c r="J18" s="127"/>
      <c r="K18" s="128"/>
      <c r="L18" s="128"/>
      <c r="M18" s="128"/>
      <c r="N18" s="128"/>
      <c r="O18" s="80"/>
    </row>
    <row r="19" spans="2:15" ht="37.5" customHeight="1" x14ac:dyDescent="0.25">
      <c r="B19" s="111"/>
      <c r="C19" s="81" t="s">
        <v>22</v>
      </c>
      <c r="D19" s="4" t="s">
        <v>23</v>
      </c>
      <c r="E19" s="3">
        <v>80000000</v>
      </c>
      <c r="F19" s="3">
        <v>42070276</v>
      </c>
      <c r="G19" s="82" t="s">
        <v>24</v>
      </c>
      <c r="H19" s="80">
        <f>N19</f>
        <v>4000</v>
      </c>
      <c r="J19" s="127">
        <v>4000</v>
      </c>
      <c r="K19" s="128">
        <v>4000</v>
      </c>
      <c r="L19" s="128">
        <v>4000</v>
      </c>
      <c r="M19" s="128">
        <v>4000</v>
      </c>
      <c r="N19" s="128">
        <v>4000</v>
      </c>
      <c r="O19" s="80">
        <f>SUM(J19:N20)</f>
        <v>20000</v>
      </c>
    </row>
    <row r="20" spans="2:15" ht="39.75" customHeight="1" x14ac:dyDescent="0.25">
      <c r="B20" s="111"/>
      <c r="C20" s="81"/>
      <c r="D20" s="4" t="s">
        <v>25</v>
      </c>
      <c r="E20" s="3"/>
      <c r="F20" s="3"/>
      <c r="G20" s="82"/>
      <c r="H20" s="80"/>
      <c r="J20" s="127"/>
      <c r="K20" s="128"/>
      <c r="L20" s="128"/>
      <c r="M20" s="128"/>
      <c r="N20" s="128"/>
      <c r="O20" s="80"/>
    </row>
    <row r="21" spans="2:15" ht="58.5" customHeight="1" x14ac:dyDescent="0.25">
      <c r="B21" s="111"/>
      <c r="C21" s="78" t="s">
        <v>26</v>
      </c>
      <c r="D21" s="4" t="s">
        <v>27</v>
      </c>
      <c r="E21" s="3">
        <v>370000000</v>
      </c>
      <c r="F21" s="3">
        <v>168281103</v>
      </c>
      <c r="G21" s="79" t="s">
        <v>28</v>
      </c>
      <c r="H21" s="80">
        <f>N21</f>
        <v>10</v>
      </c>
      <c r="J21" s="127">
        <v>13</v>
      </c>
      <c r="K21" s="128">
        <v>13</v>
      </c>
      <c r="L21" s="128">
        <v>13</v>
      </c>
      <c r="M21" s="128">
        <v>13</v>
      </c>
      <c r="N21" s="128">
        <v>10</v>
      </c>
      <c r="O21" s="80">
        <f>SUM(J21:N23)</f>
        <v>62</v>
      </c>
    </row>
    <row r="22" spans="2:15" ht="58.5" customHeight="1" x14ac:dyDescent="0.25">
      <c r="B22" s="111"/>
      <c r="C22" s="78"/>
      <c r="D22" s="4" t="s">
        <v>29</v>
      </c>
      <c r="E22" s="3">
        <v>180000000</v>
      </c>
      <c r="F22" s="3"/>
      <c r="G22" s="79"/>
      <c r="H22" s="80"/>
      <c r="J22" s="127"/>
      <c r="K22" s="128"/>
      <c r="L22" s="128"/>
      <c r="M22" s="128"/>
      <c r="N22" s="128"/>
      <c r="O22" s="80"/>
    </row>
    <row r="23" spans="2:15" ht="58.5" customHeight="1" x14ac:dyDescent="0.25">
      <c r="B23" s="112"/>
      <c r="C23" s="78"/>
      <c r="D23" s="2" t="s">
        <v>30</v>
      </c>
      <c r="E23" s="3">
        <v>201324048</v>
      </c>
      <c r="F23" s="3">
        <v>168281103</v>
      </c>
      <c r="G23" s="79"/>
      <c r="H23" s="80"/>
      <c r="J23" s="127"/>
      <c r="K23" s="128"/>
      <c r="L23" s="128"/>
      <c r="M23" s="128"/>
      <c r="N23" s="128"/>
      <c r="O23" s="80"/>
    </row>
    <row r="24" spans="2:15" ht="45" customHeight="1" x14ac:dyDescent="0.25">
      <c r="B24" s="77" t="s">
        <v>31</v>
      </c>
      <c r="C24" s="78" t="s">
        <v>32</v>
      </c>
      <c r="D24" s="2" t="s">
        <v>33</v>
      </c>
      <c r="E24" s="3">
        <v>900000000</v>
      </c>
      <c r="F24" s="3"/>
      <c r="G24" s="79" t="s">
        <v>34</v>
      </c>
      <c r="H24" s="80">
        <f>N24</f>
        <v>5</v>
      </c>
      <c r="J24" s="127">
        <v>5</v>
      </c>
      <c r="K24" s="128">
        <v>5</v>
      </c>
      <c r="L24" s="128">
        <v>5</v>
      </c>
      <c r="M24" s="128">
        <v>5</v>
      </c>
      <c r="N24" s="128">
        <v>5</v>
      </c>
      <c r="O24" s="80">
        <f>SUM(J24:N25)</f>
        <v>25</v>
      </c>
    </row>
    <row r="25" spans="2:15" ht="45" customHeight="1" thickBot="1" x14ac:dyDescent="0.3">
      <c r="B25" s="106"/>
      <c r="C25" s="107"/>
      <c r="D25" s="8" t="s">
        <v>35</v>
      </c>
      <c r="E25" s="9"/>
      <c r="F25" s="9"/>
      <c r="G25" s="108"/>
      <c r="H25" s="109"/>
      <c r="J25" s="129"/>
      <c r="K25" s="130"/>
      <c r="L25" s="130"/>
      <c r="M25" s="130"/>
      <c r="N25" s="130"/>
      <c r="O25" s="109"/>
    </row>
    <row r="26" spans="2:15" ht="36.75" customHeight="1" x14ac:dyDescent="0.25">
      <c r="B26" s="62"/>
      <c r="C26" s="63"/>
      <c r="D26" s="49" t="s">
        <v>121</v>
      </c>
      <c r="E26" s="3">
        <f>SUM(E13:E25)</f>
        <v>4071324048</v>
      </c>
      <c r="F26" s="3">
        <f>SUM(F13:F25)</f>
        <v>420702758</v>
      </c>
      <c r="G26" s="6"/>
      <c r="H26" s="64"/>
    </row>
    <row r="27" spans="2:15" ht="16.5" thickBot="1" x14ac:dyDescent="0.3">
      <c r="E27" s="66"/>
      <c r="F27" s="66"/>
    </row>
    <row r="28" spans="2:15" x14ac:dyDescent="0.25">
      <c r="B28" s="113" t="s">
        <v>36</v>
      </c>
      <c r="C28" s="114"/>
      <c r="D28" s="114"/>
      <c r="E28" s="114"/>
      <c r="F28" s="114"/>
      <c r="G28" s="115"/>
    </row>
    <row r="29" spans="2:15" x14ac:dyDescent="0.25">
      <c r="B29" s="28" t="s">
        <v>37</v>
      </c>
      <c r="C29" s="10">
        <v>2019</v>
      </c>
      <c r="D29" s="10">
        <v>2020</v>
      </c>
      <c r="E29" s="10">
        <v>2021</v>
      </c>
      <c r="F29" s="10">
        <v>2022</v>
      </c>
      <c r="G29" s="21">
        <v>2023</v>
      </c>
    </row>
    <row r="30" spans="2:15" ht="45.75" thickBot="1" x14ac:dyDescent="0.3">
      <c r="B30" s="33" t="s">
        <v>38</v>
      </c>
      <c r="C30" s="29">
        <v>0.25</v>
      </c>
      <c r="D30" s="29">
        <v>0.25</v>
      </c>
      <c r="E30" s="29">
        <v>0.25</v>
      </c>
      <c r="F30" s="29">
        <v>0.25</v>
      </c>
      <c r="G30" s="30">
        <v>1</v>
      </c>
    </row>
    <row r="31" spans="2:15" ht="16.5" thickBot="1" x14ac:dyDescent="0.3"/>
    <row r="32" spans="2:15" x14ac:dyDescent="0.25">
      <c r="B32" s="116" t="s">
        <v>122</v>
      </c>
      <c r="C32" s="117"/>
      <c r="D32" s="118"/>
    </row>
    <row r="33" spans="2:4" x14ac:dyDescent="0.25">
      <c r="B33" s="54"/>
      <c r="C33" s="36" t="s">
        <v>103</v>
      </c>
      <c r="D33" s="57" t="s">
        <v>104</v>
      </c>
    </row>
    <row r="34" spans="2:4" x14ac:dyDescent="0.25">
      <c r="B34" s="37" t="s">
        <v>119</v>
      </c>
      <c r="C34" s="3">
        <f>E26*80%</f>
        <v>3257059238.4000001</v>
      </c>
      <c r="D34" s="55">
        <f>F26*70%</f>
        <v>294491930.59999996</v>
      </c>
    </row>
    <row r="35" spans="2:4" ht="16.5" thickBot="1" x14ac:dyDescent="0.3">
      <c r="B35" s="38" t="s">
        <v>120</v>
      </c>
      <c r="C35" s="9">
        <f>E26*20%</f>
        <v>814264809.60000002</v>
      </c>
      <c r="D35" s="56">
        <f>F26*30%</f>
        <v>126210827.39999999</v>
      </c>
    </row>
  </sheetData>
  <mergeCells count="78">
    <mergeCell ref="O21:O23"/>
    <mergeCell ref="J24:J25"/>
    <mergeCell ref="K24:K25"/>
    <mergeCell ref="L24:L25"/>
    <mergeCell ref="M24:M25"/>
    <mergeCell ref="N24:N25"/>
    <mergeCell ref="O24:O25"/>
    <mergeCell ref="J21:J23"/>
    <mergeCell ref="K21:K23"/>
    <mergeCell ref="L21:L23"/>
    <mergeCell ref="M21:M23"/>
    <mergeCell ref="N21:N23"/>
    <mergeCell ref="O17:O18"/>
    <mergeCell ref="J19:J20"/>
    <mergeCell ref="K19:K20"/>
    <mergeCell ref="L19:L20"/>
    <mergeCell ref="M19:M20"/>
    <mergeCell ref="N19:N20"/>
    <mergeCell ref="O19:O20"/>
    <mergeCell ref="J17:J18"/>
    <mergeCell ref="K17:K18"/>
    <mergeCell ref="L17:L18"/>
    <mergeCell ref="M17:M18"/>
    <mergeCell ref="N17:N18"/>
    <mergeCell ref="O13:O14"/>
    <mergeCell ref="J15:J16"/>
    <mergeCell ref="K15:K16"/>
    <mergeCell ref="L15:L16"/>
    <mergeCell ref="M15:M16"/>
    <mergeCell ref="N15:N16"/>
    <mergeCell ref="O15:O16"/>
    <mergeCell ref="B28:G28"/>
    <mergeCell ref="B32:D32"/>
    <mergeCell ref="C7:H7"/>
    <mergeCell ref="C8:H8"/>
    <mergeCell ref="J10:O10"/>
    <mergeCell ref="J11:J12"/>
    <mergeCell ref="K11:K12"/>
    <mergeCell ref="L11:L12"/>
    <mergeCell ref="M11:M12"/>
    <mergeCell ref="N11:N12"/>
    <mergeCell ref="O11:O12"/>
    <mergeCell ref="J13:J14"/>
    <mergeCell ref="K13:K14"/>
    <mergeCell ref="L13:L14"/>
    <mergeCell ref="M13:M14"/>
    <mergeCell ref="N13:N14"/>
    <mergeCell ref="G21:G23"/>
    <mergeCell ref="H21:H23"/>
    <mergeCell ref="B24:B25"/>
    <mergeCell ref="C24:C25"/>
    <mergeCell ref="G24:G25"/>
    <mergeCell ref="H24:H25"/>
    <mergeCell ref="B17:B23"/>
    <mergeCell ref="C17:C18"/>
    <mergeCell ref="G19:G20"/>
    <mergeCell ref="H19:H20"/>
    <mergeCell ref="C21:C23"/>
    <mergeCell ref="G17:G18"/>
    <mergeCell ref="H17:H18"/>
    <mergeCell ref="C19:C20"/>
    <mergeCell ref="C3:H3"/>
    <mergeCell ref="B2:H2"/>
    <mergeCell ref="C4:H4"/>
    <mergeCell ref="C5:H5"/>
    <mergeCell ref="C6:H6"/>
    <mergeCell ref="C9:H9"/>
    <mergeCell ref="E11:F11"/>
    <mergeCell ref="B11:D12"/>
    <mergeCell ref="G11:G12"/>
    <mergeCell ref="H11:H12"/>
    <mergeCell ref="B13:B16"/>
    <mergeCell ref="C13:C14"/>
    <mergeCell ref="G13:G14"/>
    <mergeCell ref="H13:H14"/>
    <mergeCell ref="C15:C16"/>
    <mergeCell ref="G15:G16"/>
    <mergeCell ref="H15:H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45"/>
  <sheetViews>
    <sheetView topLeftCell="C20" zoomScale="70" zoomScaleNormal="70" workbookViewId="0">
      <selection activeCell="C10" sqref="C10"/>
    </sheetView>
  </sheetViews>
  <sheetFormatPr baseColWidth="10" defaultColWidth="11" defaultRowHeight="15.75" x14ac:dyDescent="0.25"/>
  <cols>
    <col min="1" max="1" width="11" style="1"/>
    <col min="2" max="2" width="32" style="5" customWidth="1"/>
    <col min="3" max="3" width="31.75" style="6" customWidth="1"/>
    <col min="4" max="4" width="43.875" style="5" customWidth="1"/>
    <col min="5" max="5" width="27.625" style="5" bestFit="1" customWidth="1"/>
    <col min="6" max="6" width="27.625" style="5" customWidth="1"/>
    <col min="7" max="7" width="32.125" style="1" customWidth="1"/>
    <col min="8" max="8" width="12.5" style="1" customWidth="1"/>
    <col min="9" max="16384" width="11" style="1"/>
  </cols>
  <sheetData>
    <row r="1" spans="2:15" ht="16.5" thickBot="1" x14ac:dyDescent="0.3"/>
    <row r="2" spans="2:15" ht="83.25" customHeight="1" thickBot="1" x14ac:dyDescent="0.3">
      <c r="B2" s="99" t="s">
        <v>100</v>
      </c>
      <c r="C2" s="100"/>
      <c r="D2" s="100"/>
      <c r="E2" s="100"/>
      <c r="F2" s="100"/>
      <c r="G2" s="100"/>
      <c r="H2" s="101"/>
    </row>
    <row r="3" spans="2:15" ht="33" customHeight="1" x14ac:dyDescent="0.25">
      <c r="B3" s="65" t="s">
        <v>0</v>
      </c>
      <c r="C3" s="97" t="s">
        <v>39</v>
      </c>
      <c r="D3" s="97"/>
      <c r="E3" s="97"/>
      <c r="F3" s="97"/>
      <c r="G3" s="97"/>
      <c r="H3" s="98"/>
    </row>
    <row r="4" spans="2:15" x14ac:dyDescent="0.25">
      <c r="B4" s="7" t="s">
        <v>2</v>
      </c>
      <c r="C4" s="102">
        <v>2018011000284</v>
      </c>
      <c r="D4" s="103"/>
      <c r="E4" s="103"/>
      <c r="F4" s="103"/>
      <c r="G4" s="103"/>
      <c r="H4" s="104"/>
    </row>
    <row r="5" spans="2:15" ht="36.75" customHeight="1" x14ac:dyDescent="0.25">
      <c r="B5" s="7" t="s">
        <v>3</v>
      </c>
      <c r="C5" s="79" t="s">
        <v>40</v>
      </c>
      <c r="D5" s="79"/>
      <c r="E5" s="79"/>
      <c r="F5" s="79"/>
      <c r="G5" s="79"/>
      <c r="H5" s="105"/>
    </row>
    <row r="6" spans="2:15" ht="85.5" customHeight="1" x14ac:dyDescent="0.25">
      <c r="B6" s="7" t="s">
        <v>5</v>
      </c>
      <c r="C6" s="79" t="s">
        <v>41</v>
      </c>
      <c r="D6" s="79"/>
      <c r="E6" s="79"/>
      <c r="F6" s="79"/>
      <c r="G6" s="79"/>
      <c r="H6" s="105"/>
    </row>
    <row r="7" spans="2:15" ht="24.75" customHeight="1" x14ac:dyDescent="0.25">
      <c r="B7" s="7" t="s">
        <v>124</v>
      </c>
      <c r="C7" s="119">
        <f>Cuota!J5</f>
        <v>859700000</v>
      </c>
      <c r="D7" s="119"/>
      <c r="E7" s="119"/>
      <c r="F7" s="119"/>
      <c r="G7" s="119"/>
      <c r="H7" s="120"/>
    </row>
    <row r="8" spans="2:15" ht="24.75" customHeight="1" x14ac:dyDescent="0.25">
      <c r="B8" s="7" t="s">
        <v>125</v>
      </c>
      <c r="C8" s="119">
        <f>Cuota!I5</f>
        <v>50300000</v>
      </c>
      <c r="D8" s="119"/>
      <c r="E8" s="119"/>
      <c r="F8" s="119"/>
      <c r="G8" s="119"/>
      <c r="H8" s="120"/>
    </row>
    <row r="9" spans="2:15" ht="24.75" customHeight="1" thickBot="1" x14ac:dyDescent="0.3">
      <c r="B9" s="11" t="s">
        <v>123</v>
      </c>
      <c r="C9" s="83">
        <f>Cuota!F5</f>
        <v>910000000</v>
      </c>
      <c r="D9" s="83"/>
      <c r="E9" s="83"/>
      <c r="F9" s="83"/>
      <c r="G9" s="83"/>
      <c r="H9" s="84"/>
    </row>
    <row r="10" spans="2:15" ht="16.5" thickBot="1" x14ac:dyDescent="0.3">
      <c r="B10" s="1"/>
      <c r="C10" s="1"/>
      <c r="D10" s="1"/>
      <c r="E10" s="40">
        <f>[1]Inversión!$N$136+[1]Inversión!$N$139</f>
        <v>106427739</v>
      </c>
      <c r="F10" s="75"/>
      <c r="J10" s="121" t="s">
        <v>126</v>
      </c>
      <c r="K10" s="122"/>
      <c r="L10" s="122"/>
      <c r="M10" s="122"/>
      <c r="N10" s="122"/>
      <c r="O10" s="123"/>
    </row>
    <row r="11" spans="2:15" ht="15.75" customHeight="1" x14ac:dyDescent="0.25">
      <c r="B11" s="87" t="s">
        <v>7</v>
      </c>
      <c r="C11" s="88"/>
      <c r="D11" s="89"/>
      <c r="E11" s="85" t="s">
        <v>110</v>
      </c>
      <c r="F11" s="86"/>
      <c r="G11" s="93" t="s">
        <v>101</v>
      </c>
      <c r="H11" s="95" t="s">
        <v>102</v>
      </c>
      <c r="J11" s="124">
        <v>2019</v>
      </c>
      <c r="K11" s="125">
        <v>2020</v>
      </c>
      <c r="L11" s="125">
        <v>2021</v>
      </c>
      <c r="M11" s="125">
        <v>2022</v>
      </c>
      <c r="N11" s="125">
        <v>2023</v>
      </c>
      <c r="O11" s="126" t="s">
        <v>106</v>
      </c>
    </row>
    <row r="12" spans="2:15" x14ac:dyDescent="0.25">
      <c r="B12" s="90"/>
      <c r="C12" s="91"/>
      <c r="D12" s="92"/>
      <c r="E12" s="42" t="s">
        <v>111</v>
      </c>
      <c r="F12" s="42" t="s">
        <v>112</v>
      </c>
      <c r="G12" s="94"/>
      <c r="H12" s="96"/>
      <c r="J12" s="124"/>
      <c r="K12" s="125"/>
      <c r="L12" s="125"/>
      <c r="M12" s="125"/>
      <c r="N12" s="125"/>
      <c r="O12" s="126"/>
    </row>
    <row r="13" spans="2:15" ht="31.5" x14ac:dyDescent="0.25">
      <c r="B13" s="148" t="s">
        <v>42</v>
      </c>
      <c r="C13" s="131" t="s">
        <v>43</v>
      </c>
      <c r="D13" s="34" t="s">
        <v>44</v>
      </c>
      <c r="E13" s="12">
        <v>0</v>
      </c>
      <c r="F13" s="12"/>
      <c r="G13" s="131" t="s">
        <v>45</v>
      </c>
      <c r="H13" s="132">
        <f>N13</f>
        <v>0</v>
      </c>
      <c r="J13" s="151">
        <v>1</v>
      </c>
      <c r="K13" s="152">
        <v>1</v>
      </c>
      <c r="L13" s="152">
        <v>1</v>
      </c>
      <c r="M13" s="152">
        <v>0</v>
      </c>
      <c r="N13" s="152">
        <v>0</v>
      </c>
      <c r="O13" s="153">
        <f>SUM(J13:N15)</f>
        <v>3</v>
      </c>
    </row>
    <row r="14" spans="2:15" ht="31.5" x14ac:dyDescent="0.25">
      <c r="B14" s="148"/>
      <c r="C14" s="131"/>
      <c r="D14" s="13" t="s">
        <v>46</v>
      </c>
      <c r="E14" s="12">
        <v>0</v>
      </c>
      <c r="F14" s="12"/>
      <c r="G14" s="131"/>
      <c r="H14" s="132"/>
      <c r="J14" s="151"/>
      <c r="K14" s="152"/>
      <c r="L14" s="152"/>
      <c r="M14" s="152"/>
      <c r="N14" s="152"/>
      <c r="O14" s="153"/>
    </row>
    <row r="15" spans="2:15" ht="31.5" x14ac:dyDescent="0.25">
      <c r="B15" s="148"/>
      <c r="C15" s="131"/>
      <c r="D15" s="34" t="s">
        <v>47</v>
      </c>
      <c r="E15" s="12">
        <v>0</v>
      </c>
      <c r="F15" s="12"/>
      <c r="G15" s="131"/>
      <c r="H15" s="132"/>
      <c r="J15" s="151"/>
      <c r="K15" s="152"/>
      <c r="L15" s="152"/>
      <c r="M15" s="152"/>
      <c r="N15" s="152"/>
      <c r="O15" s="153"/>
    </row>
    <row r="16" spans="2:15" ht="31.5" x14ac:dyDescent="0.25">
      <c r="B16" s="148"/>
      <c r="C16" s="145" t="s">
        <v>48</v>
      </c>
      <c r="D16" s="34" t="s">
        <v>49</v>
      </c>
      <c r="E16" s="12">
        <v>0</v>
      </c>
      <c r="F16" s="74">
        <f>C8*60%</f>
        <v>30180000</v>
      </c>
      <c r="G16" s="133" t="s">
        <v>50</v>
      </c>
      <c r="H16" s="132">
        <f>N16</f>
        <v>1</v>
      </c>
      <c r="J16" s="151">
        <v>1</v>
      </c>
      <c r="K16" s="152">
        <v>0</v>
      </c>
      <c r="L16" s="152">
        <v>0</v>
      </c>
      <c r="M16" s="152">
        <v>1</v>
      </c>
      <c r="N16" s="152">
        <v>1</v>
      </c>
      <c r="O16" s="153">
        <f>SUM(J16:N18)</f>
        <v>3</v>
      </c>
    </row>
    <row r="17" spans="2:15" ht="31.5" x14ac:dyDescent="0.25">
      <c r="B17" s="148"/>
      <c r="C17" s="145"/>
      <c r="D17" s="34" t="s">
        <v>51</v>
      </c>
      <c r="E17" s="12">
        <v>150000000</v>
      </c>
      <c r="F17" s="12"/>
      <c r="G17" s="134"/>
      <c r="H17" s="132"/>
      <c r="J17" s="151"/>
      <c r="K17" s="152"/>
      <c r="L17" s="152"/>
      <c r="M17" s="152"/>
      <c r="N17" s="152"/>
      <c r="O17" s="153"/>
    </row>
    <row r="18" spans="2:15" ht="31.5" x14ac:dyDescent="0.25">
      <c r="B18" s="148"/>
      <c r="C18" s="145"/>
      <c r="D18" s="34" t="s">
        <v>52</v>
      </c>
      <c r="E18" s="12">
        <v>0</v>
      </c>
      <c r="F18" s="12"/>
      <c r="G18" s="134"/>
      <c r="H18" s="132"/>
      <c r="J18" s="151"/>
      <c r="K18" s="152"/>
      <c r="L18" s="152"/>
      <c r="M18" s="152"/>
      <c r="N18" s="152"/>
      <c r="O18" s="153"/>
    </row>
    <row r="19" spans="2:15" x14ac:dyDescent="0.25">
      <c r="B19" s="148"/>
      <c r="C19" s="145"/>
      <c r="D19" s="13" t="s">
        <v>53</v>
      </c>
      <c r="E19" s="12">
        <v>0</v>
      </c>
      <c r="F19" s="12"/>
      <c r="G19" s="135"/>
      <c r="H19" s="132"/>
      <c r="J19" s="151">
        <v>1</v>
      </c>
      <c r="K19" s="152">
        <v>1</v>
      </c>
      <c r="L19" s="152">
        <v>0</v>
      </c>
      <c r="M19" s="152">
        <v>0</v>
      </c>
      <c r="N19" s="152">
        <v>1</v>
      </c>
      <c r="O19" s="153">
        <f>SUM(J19:N21)</f>
        <v>3</v>
      </c>
    </row>
    <row r="20" spans="2:15" ht="42.75" customHeight="1" x14ac:dyDescent="0.25">
      <c r="B20" s="148"/>
      <c r="C20" s="145" t="s">
        <v>54</v>
      </c>
      <c r="D20" s="34" t="s">
        <v>55</v>
      </c>
      <c r="E20" s="12">
        <v>0</v>
      </c>
      <c r="F20" s="12"/>
      <c r="G20" s="137" t="s">
        <v>56</v>
      </c>
      <c r="H20" s="132">
        <f>N19</f>
        <v>1</v>
      </c>
      <c r="J20" s="151"/>
      <c r="K20" s="152"/>
      <c r="L20" s="152"/>
      <c r="M20" s="152"/>
      <c r="N20" s="152"/>
      <c r="O20" s="153"/>
    </row>
    <row r="21" spans="2:15" ht="42.75" customHeight="1" x14ac:dyDescent="0.25">
      <c r="B21" s="148"/>
      <c r="C21" s="145"/>
      <c r="D21" s="34" t="s">
        <v>57</v>
      </c>
      <c r="E21" s="12">
        <v>50000000</v>
      </c>
      <c r="F21" s="12">
        <f>C8*40%</f>
        <v>20120000</v>
      </c>
      <c r="G21" s="138"/>
      <c r="H21" s="132"/>
      <c r="J21" s="151"/>
      <c r="K21" s="152"/>
      <c r="L21" s="152"/>
      <c r="M21" s="152"/>
      <c r="N21" s="152"/>
      <c r="O21" s="153"/>
    </row>
    <row r="22" spans="2:15" ht="31.5" x14ac:dyDescent="0.25">
      <c r="B22" s="148"/>
      <c r="C22" s="146" t="s">
        <v>58</v>
      </c>
      <c r="D22" s="13" t="s">
        <v>59</v>
      </c>
      <c r="E22" s="12"/>
      <c r="F22" s="12"/>
      <c r="G22" s="137" t="s">
        <v>60</v>
      </c>
      <c r="H22" s="132">
        <f>N22</f>
        <v>0</v>
      </c>
      <c r="J22" s="151">
        <v>1</v>
      </c>
      <c r="K22" s="152">
        <v>1</v>
      </c>
      <c r="L22" s="152">
        <v>1</v>
      </c>
      <c r="M22" s="152">
        <v>1</v>
      </c>
      <c r="N22" s="152">
        <v>0</v>
      </c>
      <c r="O22" s="153">
        <f>SUM(J22:N24)</f>
        <v>4</v>
      </c>
    </row>
    <row r="23" spans="2:15" ht="31.5" x14ac:dyDescent="0.25">
      <c r="B23" s="148"/>
      <c r="C23" s="146"/>
      <c r="D23" s="13" t="s">
        <v>61</v>
      </c>
      <c r="E23" s="12"/>
      <c r="F23" s="12"/>
      <c r="G23" s="139"/>
      <c r="H23" s="132"/>
      <c r="J23" s="151"/>
      <c r="K23" s="152"/>
      <c r="L23" s="152"/>
      <c r="M23" s="152"/>
      <c r="N23" s="152"/>
      <c r="O23" s="153"/>
    </row>
    <row r="24" spans="2:15" ht="31.5" x14ac:dyDescent="0.25">
      <c r="B24" s="148"/>
      <c r="C24" s="146"/>
      <c r="D24" s="13" t="s">
        <v>62</v>
      </c>
      <c r="E24" s="12"/>
      <c r="F24" s="12"/>
      <c r="G24" s="138"/>
      <c r="H24" s="132"/>
      <c r="J24" s="151"/>
      <c r="K24" s="152"/>
      <c r="L24" s="152"/>
      <c r="M24" s="152"/>
      <c r="N24" s="152"/>
      <c r="O24" s="153"/>
    </row>
    <row r="25" spans="2:15" ht="46.5" customHeight="1" x14ac:dyDescent="0.25">
      <c r="B25" s="148" t="s">
        <v>63</v>
      </c>
      <c r="C25" s="144" t="s">
        <v>64</v>
      </c>
      <c r="D25" s="13" t="s">
        <v>65</v>
      </c>
      <c r="E25" s="12">
        <v>350000000</v>
      </c>
      <c r="F25" s="12"/>
      <c r="G25" s="136" t="s">
        <v>66</v>
      </c>
      <c r="H25" s="132">
        <f>N25</f>
        <v>1</v>
      </c>
      <c r="J25" s="151">
        <v>1</v>
      </c>
      <c r="K25" s="152">
        <v>1</v>
      </c>
      <c r="L25" s="152">
        <v>1</v>
      </c>
      <c r="M25" s="152">
        <v>1</v>
      </c>
      <c r="N25" s="152">
        <v>1</v>
      </c>
      <c r="O25" s="153">
        <f>SUM(J25:N26)</f>
        <v>5</v>
      </c>
    </row>
    <row r="26" spans="2:15" ht="46.5" customHeight="1" x14ac:dyDescent="0.25">
      <c r="B26" s="148"/>
      <c r="C26" s="144"/>
      <c r="D26" s="13" t="s">
        <v>67</v>
      </c>
      <c r="E26" s="12">
        <v>0</v>
      </c>
      <c r="F26" s="12"/>
      <c r="G26" s="136"/>
      <c r="H26" s="132"/>
      <c r="J26" s="151"/>
      <c r="K26" s="152"/>
      <c r="L26" s="152"/>
      <c r="M26" s="152"/>
      <c r="N26" s="152"/>
      <c r="O26" s="153"/>
    </row>
    <row r="27" spans="2:15" ht="46.5" customHeight="1" x14ac:dyDescent="0.25">
      <c r="B27" s="148"/>
      <c r="C27" s="144" t="s">
        <v>68</v>
      </c>
      <c r="D27" s="34" t="s">
        <v>69</v>
      </c>
      <c r="E27" s="12">
        <v>150000000</v>
      </c>
      <c r="F27" s="12"/>
      <c r="G27" s="136" t="s">
        <v>70</v>
      </c>
      <c r="H27" s="132">
        <f>N27</f>
        <v>1</v>
      </c>
      <c r="J27" s="151">
        <v>1</v>
      </c>
      <c r="K27" s="152">
        <v>1</v>
      </c>
      <c r="L27" s="152">
        <v>1</v>
      </c>
      <c r="M27" s="152">
        <v>1</v>
      </c>
      <c r="N27" s="152">
        <v>1</v>
      </c>
      <c r="O27" s="153">
        <f t="shared" ref="O27" si="0">SUM(J27:N28)</f>
        <v>5</v>
      </c>
    </row>
    <row r="28" spans="2:15" ht="46.5" customHeight="1" x14ac:dyDescent="0.25">
      <c r="B28" s="148"/>
      <c r="C28" s="144"/>
      <c r="D28" s="34" t="s">
        <v>71</v>
      </c>
      <c r="E28" s="12">
        <v>100000000</v>
      </c>
      <c r="F28" s="12"/>
      <c r="G28" s="136"/>
      <c r="H28" s="132"/>
      <c r="J28" s="151"/>
      <c r="K28" s="152"/>
      <c r="L28" s="152"/>
      <c r="M28" s="152"/>
      <c r="N28" s="152"/>
      <c r="O28" s="153"/>
    </row>
    <row r="29" spans="2:15" ht="49.5" customHeight="1" x14ac:dyDescent="0.25">
      <c r="B29" s="148"/>
      <c r="C29" s="144" t="s">
        <v>72</v>
      </c>
      <c r="D29" s="34" t="s">
        <v>73</v>
      </c>
      <c r="E29" s="12">
        <v>0</v>
      </c>
      <c r="F29" s="12"/>
      <c r="G29" s="136" t="s">
        <v>74</v>
      </c>
      <c r="H29" s="132">
        <f>N29</f>
        <v>0</v>
      </c>
      <c r="J29" s="151">
        <v>1</v>
      </c>
      <c r="K29" s="152">
        <v>0</v>
      </c>
      <c r="L29" s="152">
        <v>0</v>
      </c>
      <c r="M29" s="152">
        <v>0</v>
      </c>
      <c r="N29" s="152">
        <v>0</v>
      </c>
      <c r="O29" s="153">
        <f t="shared" ref="O29" si="1">SUM(J29:N30)</f>
        <v>1</v>
      </c>
    </row>
    <row r="30" spans="2:15" ht="49.5" customHeight="1" x14ac:dyDescent="0.25">
      <c r="B30" s="148"/>
      <c r="C30" s="144"/>
      <c r="D30" s="13" t="s">
        <v>75</v>
      </c>
      <c r="E30" s="12">
        <v>0</v>
      </c>
      <c r="F30" s="12"/>
      <c r="G30" s="136"/>
      <c r="H30" s="132"/>
      <c r="J30" s="151"/>
      <c r="K30" s="152"/>
      <c r="L30" s="152"/>
      <c r="M30" s="152"/>
      <c r="N30" s="152"/>
      <c r="O30" s="153"/>
    </row>
    <row r="31" spans="2:15" ht="48.75" customHeight="1" x14ac:dyDescent="0.25">
      <c r="B31" s="148"/>
      <c r="C31" s="144" t="s">
        <v>76</v>
      </c>
      <c r="D31" s="34" t="s">
        <v>77</v>
      </c>
      <c r="E31" s="12">
        <v>59700000</v>
      </c>
      <c r="F31" s="12"/>
      <c r="G31" s="136" t="s">
        <v>78</v>
      </c>
      <c r="H31" s="132">
        <f>N31</f>
        <v>1</v>
      </c>
      <c r="J31" s="151">
        <v>1</v>
      </c>
      <c r="K31" s="152">
        <v>1</v>
      </c>
      <c r="L31" s="152">
        <v>0</v>
      </c>
      <c r="M31" s="152">
        <v>0</v>
      </c>
      <c r="N31" s="152">
        <v>1</v>
      </c>
      <c r="O31" s="153">
        <f t="shared" ref="O31" si="2">SUM(J31:N32)</f>
        <v>3</v>
      </c>
    </row>
    <row r="32" spans="2:15" ht="48.75" customHeight="1" x14ac:dyDescent="0.25">
      <c r="B32" s="148"/>
      <c r="C32" s="144"/>
      <c r="D32" s="34" t="s">
        <v>79</v>
      </c>
      <c r="E32" s="12">
        <v>0</v>
      </c>
      <c r="F32" s="12"/>
      <c r="G32" s="136"/>
      <c r="H32" s="132"/>
      <c r="J32" s="151"/>
      <c r="K32" s="152"/>
      <c r="L32" s="152"/>
      <c r="M32" s="152"/>
      <c r="N32" s="152"/>
      <c r="O32" s="153"/>
    </row>
    <row r="33" spans="2:15" ht="63" customHeight="1" x14ac:dyDescent="0.25">
      <c r="B33" s="148"/>
      <c r="C33" s="144" t="s">
        <v>80</v>
      </c>
      <c r="D33" s="34" t="s">
        <v>81</v>
      </c>
      <c r="E33" s="12">
        <v>0</v>
      </c>
      <c r="F33" s="12"/>
      <c r="G33" s="136" t="s">
        <v>82</v>
      </c>
      <c r="H33" s="132">
        <f>N33</f>
        <v>0</v>
      </c>
      <c r="J33" s="151">
        <v>1</v>
      </c>
      <c r="K33" s="152">
        <v>0</v>
      </c>
      <c r="L33" s="152">
        <v>0</v>
      </c>
      <c r="M33" s="152">
        <v>0</v>
      </c>
      <c r="N33" s="152">
        <v>0</v>
      </c>
      <c r="O33" s="153">
        <f t="shared" ref="O33" si="3">SUM(J33:N34)</f>
        <v>1</v>
      </c>
    </row>
    <row r="34" spans="2:15" ht="48" thickBot="1" x14ac:dyDescent="0.3">
      <c r="B34" s="149"/>
      <c r="C34" s="150"/>
      <c r="D34" s="35" t="s">
        <v>83</v>
      </c>
      <c r="E34" s="16">
        <v>0</v>
      </c>
      <c r="F34" s="16"/>
      <c r="G34" s="140"/>
      <c r="H34" s="147"/>
      <c r="J34" s="155"/>
      <c r="K34" s="156"/>
      <c r="L34" s="156"/>
      <c r="M34" s="156"/>
      <c r="N34" s="156"/>
      <c r="O34" s="154"/>
    </row>
    <row r="35" spans="2:15" x14ac:dyDescent="0.25">
      <c r="B35" s="58"/>
      <c r="C35" s="59"/>
      <c r="D35" s="49" t="s">
        <v>121</v>
      </c>
      <c r="E35" s="3">
        <f>SUM(E13:E34)</f>
        <v>859700000</v>
      </c>
      <c r="F35" s="3">
        <f>SUM(F13:F34)</f>
        <v>50300000</v>
      </c>
      <c r="G35" s="60"/>
      <c r="H35" s="61"/>
    </row>
    <row r="36" spans="2:15" ht="16.5" thickBot="1" x14ac:dyDescent="0.3">
      <c r="B36" s="14"/>
      <c r="C36" s="14"/>
      <c r="D36" s="14"/>
      <c r="E36" s="31"/>
      <c r="F36" s="31"/>
      <c r="G36" s="31"/>
      <c r="H36" s="14"/>
    </row>
    <row r="37" spans="2:15" ht="15.75" customHeight="1" x14ac:dyDescent="0.25">
      <c r="B37" s="141" t="s">
        <v>36</v>
      </c>
      <c r="C37" s="142"/>
      <c r="D37" s="142"/>
      <c r="E37" s="142"/>
      <c r="F37" s="142"/>
      <c r="G37" s="143"/>
    </row>
    <row r="38" spans="2:15" x14ac:dyDescent="0.25">
      <c r="B38" s="20" t="s">
        <v>37</v>
      </c>
      <c r="C38" s="10">
        <v>2019</v>
      </c>
      <c r="D38" s="10">
        <v>2020</v>
      </c>
      <c r="E38" s="10">
        <v>2021</v>
      </c>
      <c r="F38" s="10">
        <v>2022</v>
      </c>
      <c r="G38" s="21">
        <v>2022</v>
      </c>
    </row>
    <row r="39" spans="2:15" ht="63" x14ac:dyDescent="0.25">
      <c r="B39" s="23" t="s">
        <v>84</v>
      </c>
      <c r="C39" s="15">
        <v>100</v>
      </c>
      <c r="D39" s="15">
        <v>100</v>
      </c>
      <c r="E39" s="15">
        <v>100</v>
      </c>
      <c r="F39" s="15">
        <v>100</v>
      </c>
      <c r="G39" s="24">
        <v>100</v>
      </c>
    </row>
    <row r="40" spans="2:15" ht="48" thickBot="1" x14ac:dyDescent="0.3">
      <c r="B40" s="25" t="s">
        <v>85</v>
      </c>
      <c r="C40" s="26">
        <v>100</v>
      </c>
      <c r="D40" s="26">
        <v>100</v>
      </c>
      <c r="E40" s="26">
        <v>100</v>
      </c>
      <c r="F40" s="26">
        <v>100</v>
      </c>
      <c r="G40" s="27">
        <v>100</v>
      </c>
    </row>
    <row r="41" spans="2:15" ht="16.5" thickBot="1" x14ac:dyDescent="0.3">
      <c r="B41" s="6"/>
      <c r="C41" s="5"/>
      <c r="E41" s="1"/>
      <c r="F41" s="1"/>
    </row>
    <row r="42" spans="2:15" x14ac:dyDescent="0.25">
      <c r="B42" s="116" t="s">
        <v>122</v>
      </c>
      <c r="C42" s="117"/>
      <c r="D42" s="118"/>
    </row>
    <row r="43" spans="2:15" x14ac:dyDescent="0.25">
      <c r="B43" s="54"/>
      <c r="C43" s="36" t="s">
        <v>103</v>
      </c>
      <c r="D43" s="57" t="s">
        <v>104</v>
      </c>
    </row>
    <row r="44" spans="2:15" x14ac:dyDescent="0.25">
      <c r="B44" s="37" t="s">
        <v>119</v>
      </c>
      <c r="C44" s="3">
        <f>E35*70%</f>
        <v>601790000</v>
      </c>
      <c r="D44" s="55">
        <f>F35*50%</f>
        <v>25150000</v>
      </c>
    </row>
    <row r="45" spans="2:15" ht="16.5" thickBot="1" x14ac:dyDescent="0.3">
      <c r="B45" s="38" t="s">
        <v>120</v>
      </c>
      <c r="C45" s="9">
        <f>E35*30%</f>
        <v>257910000</v>
      </c>
      <c r="D45" s="56">
        <f>F35*50%</f>
        <v>25150000</v>
      </c>
    </row>
  </sheetData>
  <mergeCells count="104">
    <mergeCell ref="O11:O12"/>
    <mergeCell ref="J10:O10"/>
    <mergeCell ref="O25:O26"/>
    <mergeCell ref="O27:O28"/>
    <mergeCell ref="O29:O30"/>
    <mergeCell ref="O31:O32"/>
    <mergeCell ref="O33:O34"/>
    <mergeCell ref="O13:O15"/>
    <mergeCell ref="O16:O18"/>
    <mergeCell ref="O19:O21"/>
    <mergeCell ref="O22:O24"/>
    <mergeCell ref="J31:J32"/>
    <mergeCell ref="J33:J34"/>
    <mergeCell ref="K31:K32"/>
    <mergeCell ref="L31:L32"/>
    <mergeCell ref="M31:M32"/>
    <mergeCell ref="N31:N32"/>
    <mergeCell ref="K33:K34"/>
    <mergeCell ref="L33:L34"/>
    <mergeCell ref="M33:M34"/>
    <mergeCell ref="N33:N34"/>
    <mergeCell ref="J27:J28"/>
    <mergeCell ref="J29:J30"/>
    <mergeCell ref="K27:K28"/>
    <mergeCell ref="L27:L28"/>
    <mergeCell ref="M27:M28"/>
    <mergeCell ref="N27:N28"/>
    <mergeCell ref="K29:K30"/>
    <mergeCell ref="L29:L30"/>
    <mergeCell ref="M29:M30"/>
    <mergeCell ref="N29:N30"/>
    <mergeCell ref="J25:J26"/>
    <mergeCell ref="K25:K26"/>
    <mergeCell ref="L25:L26"/>
    <mergeCell ref="M25:M26"/>
    <mergeCell ref="N25:N26"/>
    <mergeCell ref="J22:J24"/>
    <mergeCell ref="K22:K24"/>
    <mergeCell ref="L22:L24"/>
    <mergeCell ref="M22:M24"/>
    <mergeCell ref="N22:N24"/>
    <mergeCell ref="J19:J21"/>
    <mergeCell ref="K19:K21"/>
    <mergeCell ref="L19:L21"/>
    <mergeCell ref="M19:M21"/>
    <mergeCell ref="N19:N21"/>
    <mergeCell ref="J16:J18"/>
    <mergeCell ref="K16:K18"/>
    <mergeCell ref="L16:L18"/>
    <mergeCell ref="M16:M18"/>
    <mergeCell ref="N16:N18"/>
    <mergeCell ref="J13:J15"/>
    <mergeCell ref="K13:K15"/>
    <mergeCell ref="L13:L15"/>
    <mergeCell ref="M13:M15"/>
    <mergeCell ref="N13:N15"/>
    <mergeCell ref="J11:J12"/>
    <mergeCell ref="K11:K12"/>
    <mergeCell ref="L11:L12"/>
    <mergeCell ref="M11:M12"/>
    <mergeCell ref="N11:N12"/>
    <mergeCell ref="G33:G34"/>
    <mergeCell ref="B42:D42"/>
    <mergeCell ref="B37:G37"/>
    <mergeCell ref="C7:H7"/>
    <mergeCell ref="C8:H8"/>
    <mergeCell ref="C27:C28"/>
    <mergeCell ref="C29:C30"/>
    <mergeCell ref="C31:C32"/>
    <mergeCell ref="C16:C19"/>
    <mergeCell ref="C20:C21"/>
    <mergeCell ref="C22:C24"/>
    <mergeCell ref="H33:H34"/>
    <mergeCell ref="B13:B24"/>
    <mergeCell ref="C13:C15"/>
    <mergeCell ref="B25:B34"/>
    <mergeCell ref="C25:C26"/>
    <mergeCell ref="C33:C34"/>
    <mergeCell ref="G29:G30"/>
    <mergeCell ref="H29:H30"/>
    <mergeCell ref="G31:G32"/>
    <mergeCell ref="H31:H32"/>
    <mergeCell ref="G25:G26"/>
    <mergeCell ref="H25:H26"/>
    <mergeCell ref="G27:G28"/>
    <mergeCell ref="H27:H28"/>
    <mergeCell ref="H16:H19"/>
    <mergeCell ref="G20:G21"/>
    <mergeCell ref="H20:H21"/>
    <mergeCell ref="G22:G24"/>
    <mergeCell ref="H22:H24"/>
    <mergeCell ref="G13:G15"/>
    <mergeCell ref="H13:H15"/>
    <mergeCell ref="H11:H12"/>
    <mergeCell ref="G16:G19"/>
    <mergeCell ref="B2:H2"/>
    <mergeCell ref="C3:H3"/>
    <mergeCell ref="C4:H4"/>
    <mergeCell ref="C5:H5"/>
    <mergeCell ref="C6:H6"/>
    <mergeCell ref="C9:H9"/>
    <mergeCell ref="B11:D12"/>
    <mergeCell ref="E11:F11"/>
    <mergeCell ref="G11:G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8"/>
  <sheetViews>
    <sheetView zoomScale="90" zoomScaleNormal="90" workbookViewId="0">
      <selection activeCell="C6" sqref="C6:H6"/>
    </sheetView>
  </sheetViews>
  <sheetFormatPr baseColWidth="10" defaultColWidth="11" defaultRowHeight="15.75" x14ac:dyDescent="0.25"/>
  <cols>
    <col min="1" max="1" width="11" style="1"/>
    <col min="2" max="2" width="32" style="5" customWidth="1"/>
    <col min="3" max="3" width="31.75" style="6" customWidth="1"/>
    <col min="4" max="4" width="43.875" style="5" customWidth="1"/>
    <col min="5" max="5" width="15.75" style="5" bestFit="1" customWidth="1"/>
    <col min="6" max="6" width="15.75" style="5" customWidth="1"/>
    <col min="7" max="7" width="32.125" style="1" customWidth="1"/>
    <col min="8" max="8" width="12.5" style="1" customWidth="1"/>
    <col min="9" max="16384" width="11" style="1"/>
  </cols>
  <sheetData>
    <row r="1" spans="2:10" ht="16.5" thickBot="1" x14ac:dyDescent="0.3"/>
    <row r="2" spans="2:10" ht="83.25" customHeight="1" thickBot="1" x14ac:dyDescent="0.3">
      <c r="B2" s="99" t="s">
        <v>100</v>
      </c>
      <c r="C2" s="100"/>
      <c r="D2" s="100"/>
      <c r="E2" s="100"/>
      <c r="F2" s="100"/>
      <c r="G2" s="100"/>
      <c r="H2" s="101"/>
    </row>
    <row r="3" spans="2:10" ht="33" customHeight="1" x14ac:dyDescent="0.25">
      <c r="B3" s="65" t="s">
        <v>0</v>
      </c>
      <c r="C3" s="97" t="s">
        <v>86</v>
      </c>
      <c r="D3" s="97"/>
      <c r="E3" s="97"/>
      <c r="F3" s="97"/>
      <c r="G3" s="97"/>
      <c r="H3" s="98"/>
    </row>
    <row r="4" spans="2:10" x14ac:dyDescent="0.25">
      <c r="B4" s="7" t="s">
        <v>2</v>
      </c>
      <c r="C4" s="102">
        <v>2018011000319</v>
      </c>
      <c r="D4" s="103"/>
      <c r="E4" s="103"/>
      <c r="F4" s="103"/>
      <c r="G4" s="103"/>
      <c r="H4" s="104"/>
    </row>
    <row r="5" spans="2:10" ht="36.75" customHeight="1" x14ac:dyDescent="0.25">
      <c r="B5" s="7" t="s">
        <v>3</v>
      </c>
      <c r="C5" s="79" t="s">
        <v>87</v>
      </c>
      <c r="D5" s="79"/>
      <c r="E5" s="79"/>
      <c r="F5" s="79"/>
      <c r="G5" s="79"/>
      <c r="H5" s="105"/>
    </row>
    <row r="6" spans="2:10" ht="146.25" customHeight="1" x14ac:dyDescent="0.25">
      <c r="B6" s="7" t="s">
        <v>5</v>
      </c>
      <c r="C6" s="79" t="s">
        <v>105</v>
      </c>
      <c r="D6" s="79"/>
      <c r="E6" s="79"/>
      <c r="F6" s="79"/>
      <c r="G6" s="79"/>
      <c r="H6" s="105"/>
    </row>
    <row r="7" spans="2:10" ht="24" customHeight="1" x14ac:dyDescent="0.25">
      <c r="B7" s="7" t="s">
        <v>124</v>
      </c>
      <c r="C7" s="119">
        <f>Cuota!J6</f>
        <v>219830000</v>
      </c>
      <c r="D7" s="119"/>
      <c r="E7" s="119"/>
      <c r="F7" s="119"/>
      <c r="G7" s="119"/>
      <c r="H7" s="120"/>
    </row>
    <row r="8" spans="2:10" ht="24" customHeight="1" x14ac:dyDescent="0.25">
      <c r="B8" s="7" t="s">
        <v>125</v>
      </c>
      <c r="C8" s="119">
        <f>Cuota!I6</f>
        <v>30170000</v>
      </c>
      <c r="D8" s="119"/>
      <c r="E8" s="119"/>
      <c r="F8" s="119"/>
      <c r="G8" s="119"/>
      <c r="H8" s="120"/>
    </row>
    <row r="9" spans="2:10" ht="16.5" thickBot="1" x14ac:dyDescent="0.3">
      <c r="B9" s="11" t="s">
        <v>123</v>
      </c>
      <c r="C9" s="83">
        <f>Cuota!F6</f>
        <v>250000000</v>
      </c>
      <c r="D9" s="83"/>
      <c r="E9" s="83"/>
      <c r="F9" s="83"/>
      <c r="G9" s="83"/>
      <c r="H9" s="84"/>
    </row>
    <row r="10" spans="2:10" ht="16.5" thickBot="1" x14ac:dyDescent="0.3">
      <c r="B10" s="1"/>
      <c r="C10" s="1"/>
      <c r="D10" s="1"/>
      <c r="E10" s="1"/>
      <c r="F10" s="1"/>
    </row>
    <row r="11" spans="2:10" x14ac:dyDescent="0.25">
      <c r="B11" s="87" t="s">
        <v>7</v>
      </c>
      <c r="C11" s="88"/>
      <c r="D11" s="89"/>
      <c r="E11" s="85" t="s">
        <v>110</v>
      </c>
      <c r="F11" s="86"/>
      <c r="G11" s="93" t="s">
        <v>101</v>
      </c>
      <c r="H11" s="95" t="s">
        <v>102</v>
      </c>
    </row>
    <row r="12" spans="2:10" x14ac:dyDescent="0.25">
      <c r="B12" s="90"/>
      <c r="C12" s="91"/>
      <c r="D12" s="92"/>
      <c r="E12" s="42" t="s">
        <v>111</v>
      </c>
      <c r="F12" s="42" t="s">
        <v>112</v>
      </c>
      <c r="G12" s="94"/>
      <c r="H12" s="96"/>
    </row>
    <row r="13" spans="2:10" ht="31.5" customHeight="1" x14ac:dyDescent="0.25">
      <c r="B13" s="160" t="s">
        <v>88</v>
      </c>
      <c r="C13" s="165" t="s">
        <v>89</v>
      </c>
      <c r="D13" s="17" t="s">
        <v>90</v>
      </c>
      <c r="E13" s="3">
        <v>98830000</v>
      </c>
      <c r="F13" s="3">
        <v>11170000</v>
      </c>
      <c r="G13" s="166" t="s">
        <v>114</v>
      </c>
      <c r="H13" s="167">
        <v>725</v>
      </c>
    </row>
    <row r="14" spans="2:10" ht="31.5" x14ac:dyDescent="0.25">
      <c r="B14" s="160"/>
      <c r="C14" s="165"/>
      <c r="D14" s="18" t="s">
        <v>91</v>
      </c>
      <c r="E14" s="3"/>
      <c r="F14" s="3"/>
      <c r="G14" s="166"/>
      <c r="H14" s="167"/>
      <c r="J14" s="53"/>
    </row>
    <row r="15" spans="2:10" ht="47.25" customHeight="1" x14ac:dyDescent="0.25">
      <c r="B15" s="160"/>
      <c r="C15" s="157" t="s">
        <v>92</v>
      </c>
      <c r="D15" s="17" t="s">
        <v>93</v>
      </c>
      <c r="E15" s="3">
        <v>60000000</v>
      </c>
      <c r="F15" s="3"/>
      <c r="G15" s="158" t="s">
        <v>116</v>
      </c>
      <c r="H15" s="159" t="s">
        <v>115</v>
      </c>
    </row>
    <row r="16" spans="2:10" ht="47.25" customHeight="1" x14ac:dyDescent="0.25">
      <c r="B16" s="160"/>
      <c r="C16" s="157"/>
      <c r="D16" s="17" t="s">
        <v>94</v>
      </c>
      <c r="E16" s="3">
        <v>30000000</v>
      </c>
      <c r="F16" s="3"/>
      <c r="G16" s="158"/>
      <c r="H16" s="159"/>
    </row>
    <row r="17" spans="2:8" ht="36" customHeight="1" x14ac:dyDescent="0.25">
      <c r="B17" s="160" t="s">
        <v>95</v>
      </c>
      <c r="C17" s="157" t="s">
        <v>96</v>
      </c>
      <c r="D17" s="17" t="s">
        <v>97</v>
      </c>
      <c r="E17" s="3">
        <v>31000000</v>
      </c>
      <c r="F17" s="3">
        <v>19000000</v>
      </c>
      <c r="G17" s="158" t="s">
        <v>117</v>
      </c>
      <c r="H17" s="159" t="s">
        <v>118</v>
      </c>
    </row>
    <row r="18" spans="2:8" ht="36" customHeight="1" thickBot="1" x14ac:dyDescent="0.3">
      <c r="B18" s="161"/>
      <c r="C18" s="162"/>
      <c r="D18" s="19" t="s">
        <v>98</v>
      </c>
      <c r="E18" s="9"/>
      <c r="F18" s="9"/>
      <c r="G18" s="163"/>
      <c r="H18" s="164"/>
    </row>
    <row r="19" spans="2:8" ht="36" customHeight="1" x14ac:dyDescent="0.25">
      <c r="B19" s="47"/>
      <c r="C19" s="48"/>
      <c r="D19" s="49" t="s">
        <v>106</v>
      </c>
      <c r="E19" s="3">
        <f>SUM(E13:E18)</f>
        <v>219830000</v>
      </c>
      <c r="F19" s="3">
        <f>SUM(F13:F18)</f>
        <v>30170000</v>
      </c>
      <c r="G19" s="51"/>
      <c r="H19" s="52"/>
    </row>
    <row r="20" spans="2:8" ht="36" customHeight="1" thickBot="1" x14ac:dyDescent="0.3">
      <c r="B20" s="1"/>
      <c r="C20" s="1"/>
      <c r="D20" s="1"/>
      <c r="E20" s="50"/>
      <c r="F20" s="50"/>
      <c r="G20" s="51"/>
      <c r="H20" s="52"/>
    </row>
    <row r="21" spans="2:8" ht="19.5" customHeight="1" x14ac:dyDescent="0.25">
      <c r="B21" s="141" t="s">
        <v>36</v>
      </c>
      <c r="C21" s="142"/>
      <c r="D21" s="142"/>
      <c r="E21" s="142"/>
      <c r="F21" s="142"/>
      <c r="G21" s="143"/>
    </row>
    <row r="22" spans="2:8" x14ac:dyDescent="0.25">
      <c r="B22" s="20" t="s">
        <v>37</v>
      </c>
      <c r="C22" s="10">
        <v>2019</v>
      </c>
      <c r="D22" s="10">
        <v>2020</v>
      </c>
      <c r="E22" s="10">
        <v>2021</v>
      </c>
      <c r="F22" s="10">
        <v>2022</v>
      </c>
      <c r="G22" s="21">
        <v>2023</v>
      </c>
    </row>
    <row r="23" spans="2:8" ht="47.25" customHeight="1" thickBot="1" x14ac:dyDescent="0.3">
      <c r="B23" s="32" t="s">
        <v>99</v>
      </c>
      <c r="C23" s="22">
        <v>100</v>
      </c>
      <c r="D23" s="22">
        <v>100</v>
      </c>
      <c r="E23" s="22">
        <v>100</v>
      </c>
      <c r="F23" s="22">
        <v>100</v>
      </c>
      <c r="G23" s="39">
        <v>100</v>
      </c>
    </row>
    <row r="24" spans="2:8" ht="16.5" thickBot="1" x14ac:dyDescent="0.3"/>
    <row r="25" spans="2:8" x14ac:dyDescent="0.25">
      <c r="B25" s="116" t="s">
        <v>122</v>
      </c>
      <c r="C25" s="117"/>
      <c r="D25" s="118"/>
    </row>
    <row r="26" spans="2:8" x14ac:dyDescent="0.25">
      <c r="B26" s="54"/>
      <c r="C26" s="36" t="s">
        <v>103</v>
      </c>
      <c r="D26" s="57" t="s">
        <v>104</v>
      </c>
    </row>
    <row r="27" spans="2:8" x14ac:dyDescent="0.25">
      <c r="B27" s="37" t="s">
        <v>119</v>
      </c>
      <c r="C27" s="3">
        <f>E19*60%</f>
        <v>131898000</v>
      </c>
      <c r="D27" s="55">
        <f>F19*30%</f>
        <v>9051000</v>
      </c>
    </row>
    <row r="28" spans="2:8" ht="16.5" thickBot="1" x14ac:dyDescent="0.3">
      <c r="B28" s="38" t="s">
        <v>120</v>
      </c>
      <c r="C28" s="9">
        <f>E19*40%</f>
        <v>87932000</v>
      </c>
      <c r="D28" s="56">
        <f>F19*70%</f>
        <v>21119000</v>
      </c>
    </row>
  </sheetData>
  <mergeCells count="25">
    <mergeCell ref="B25:D25"/>
    <mergeCell ref="C7:H7"/>
    <mergeCell ref="C8:H8"/>
    <mergeCell ref="C9:H9"/>
    <mergeCell ref="C15:C16"/>
    <mergeCell ref="G15:G16"/>
    <mergeCell ref="H15:H16"/>
    <mergeCell ref="B17:B18"/>
    <mergeCell ref="C17:C18"/>
    <mergeCell ref="G17:G18"/>
    <mergeCell ref="H17:H18"/>
    <mergeCell ref="B13:B16"/>
    <mergeCell ref="C13:C14"/>
    <mergeCell ref="G13:G14"/>
    <mergeCell ref="H13:H14"/>
    <mergeCell ref="B11:D12"/>
    <mergeCell ref="E11:F11"/>
    <mergeCell ref="G11:G12"/>
    <mergeCell ref="H11:H12"/>
    <mergeCell ref="B21:G21"/>
    <mergeCell ref="B2:H2"/>
    <mergeCell ref="C3:H3"/>
    <mergeCell ref="C4:H4"/>
    <mergeCell ref="C5:H5"/>
    <mergeCell ref="C6:H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Cuota</vt:lpstr>
      <vt:lpstr>Consolidación 2023</vt:lpstr>
      <vt:lpstr>Fortalecimiento 2023</vt:lpstr>
      <vt:lpstr>Incremento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cristian velandia</dc:creator>
  <cp:keywords/>
  <dc:description/>
  <cp:lastModifiedBy>Diana Carolina Ramírez García</cp:lastModifiedBy>
  <cp:revision/>
  <dcterms:created xsi:type="dcterms:W3CDTF">2015-05-20T16:14:23Z</dcterms:created>
  <dcterms:modified xsi:type="dcterms:W3CDTF">2023-02-09T17:40:17Z</dcterms:modified>
  <cp:category/>
  <cp:contentStatus/>
</cp:coreProperties>
</file>