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5"/>
  <workbookPr/>
  <mc:AlternateContent xmlns:mc="http://schemas.openxmlformats.org/markup-compatibility/2006">
    <mc:Choice Requires="x15">
      <x15ac:absPath xmlns:x15ac="http://schemas.microsoft.com/office/spreadsheetml/2010/11/ac" url="https://caroycuervo-my.sharepoint.com/personal/planeacion_caroycuervo_gov_co/Documents/1. PLA TRD/2023/100.101.01_ACTAS/100.101.01.06_CIGD/Reunión No. 04 (31-01-2023)/ANEXOS/Anexo 01. PLAN_DE_AUSTERIDAD_Y_GESTIÓN_AMBIENTAL/"/>
    </mc:Choice>
  </mc:AlternateContent>
  <xr:revisionPtr revIDLastSave="0" documentId="8_{E3089E53-6155-421E-8BDF-9A231DD5AF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 AUSTERIDAD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  <c r="I21" i="1"/>
  <c r="I11" i="1"/>
  <c r="I7" i="1"/>
  <c r="Z24" i="1" l="1"/>
  <c r="Z23" i="1"/>
  <c r="Z21" i="1"/>
  <c r="Z22" i="1"/>
  <c r="Z25" i="1"/>
  <c r="Z26" i="1"/>
  <c r="Z20" i="1"/>
  <c r="Z19" i="1"/>
  <c r="Z18" i="1"/>
  <c r="Z6" i="1"/>
  <c r="Z7" i="1"/>
  <c r="Z8" i="1"/>
  <c r="Z9" i="1"/>
  <c r="Z10" i="1"/>
  <c r="Z17" i="1"/>
  <c r="Z15" i="1"/>
  <c r="Z16" i="1"/>
  <c r="O11" i="1"/>
  <c r="P11" i="1"/>
  <c r="Q11" i="1"/>
  <c r="R11" i="1"/>
  <c r="S11" i="1"/>
  <c r="T11" i="1"/>
  <c r="U11" i="1"/>
  <c r="V11" i="1"/>
  <c r="W11" i="1"/>
  <c r="X11" i="1"/>
  <c r="Y11" i="1"/>
  <c r="N11" i="1"/>
  <c r="Z13" i="1"/>
  <c r="Z14" i="1"/>
  <c r="Z12" i="1"/>
  <c r="Z5" i="1"/>
  <c r="Z11" i="1" l="1"/>
</calcChain>
</file>

<file path=xl/sharedStrings.xml><?xml version="1.0" encoding="utf-8"?>
<sst xmlns="http://schemas.openxmlformats.org/spreadsheetml/2006/main" count="177" uniqueCount="107">
  <si>
    <t>PLAN AUSTERIDAD DEL GASTO Y EFICIENCIA DEL GASTO PÚBLICO 2023</t>
  </si>
  <si>
    <t>LITERAL</t>
  </si>
  <si>
    <t>CONCEPTO</t>
  </si>
  <si>
    <t>NUMERAL</t>
  </si>
  <si>
    <t>ACTIVIDAD</t>
  </si>
  <si>
    <t>DESCRIPCIÓN</t>
  </si>
  <si>
    <t>Aplica referencia</t>
  </si>
  <si>
    <t>Referencia 2022 (Si aplica)</t>
  </si>
  <si>
    <t>Observaciones de referencia 2022</t>
  </si>
  <si>
    <t>Unidad de medida 2023</t>
  </si>
  <si>
    <t>RESPONSABLE</t>
  </si>
  <si>
    <t>PERIODICIDAD DE SEGUIMIENTO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</si>
  <si>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</si>
  <si>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</si>
  <si>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</si>
  <si>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</si>
  <si>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</si>
  <si>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</si>
  <si>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</si>
  <si>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</si>
  <si>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</si>
  <si>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</si>
  <si>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</si>
  <si>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</si>
  <si>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EVALUACIÓN</t>
  </si>
  <si>
    <t>Horas Extras y vacaciones</t>
  </si>
  <si>
    <t>1.1</t>
  </si>
  <si>
    <t>Seguimiento a la racionalización de horas extras mediante la presentación de certificaciones y justificaciones de jefes inmediatos por estricta necesidad del servicio.</t>
  </si>
  <si>
    <t>Mantener el promedio de consumo de horas extras respecto al segundo semestre de la vigencia 2022</t>
  </si>
  <si>
    <t>SI</t>
  </si>
  <si>
    <t>Numero de horas promedio segundo semestre 2022</t>
  </si>
  <si>
    <t>Numero de horas extras</t>
  </si>
  <si>
    <t>Grupo de talento humano</t>
  </si>
  <si>
    <t>Mensual</t>
  </si>
  <si>
    <t>Seguimiento al acumulamiento de más de un periodo de vacaciones de acuerdo con el consolidado reportado por desafié con el fin de programar a vacaciones.</t>
  </si>
  <si>
    <t>Mantener mensualmente un maximo de 5 funcionarios con 2 periodos acumulados de vacaciones (Ninguno llega a 3)</t>
  </si>
  <si>
    <t>Numero de funcionarios</t>
  </si>
  <si>
    <t>Contratación de personal para la prestación de servicios profesionales y de apoyo a la gestión</t>
  </si>
  <si>
    <t>Seguimiento al valor total acumulado de los contratos por prestación de servicios directos con personas naturales respecto a la vigencia 2022 en el mismo periodo. (Precios reales)</t>
  </si>
  <si>
    <t>Reducir en un 1% el valor del presupuesto destinado a contratos por prestación de servicios directos con personas naturales al final de la vigencia 2023</t>
  </si>
  <si>
    <t>99% Valor en pesos de contratos por prestación de servicios suscritos con personas naturales en 2022</t>
  </si>
  <si>
    <t>Pesos colombianos</t>
  </si>
  <si>
    <t>Grupo de gestión contractual</t>
  </si>
  <si>
    <t>Transporte</t>
  </si>
  <si>
    <t>3.1</t>
  </si>
  <si>
    <t>Modificar trayecto de las rutas que llevan a funcionarios a la sede Yerbabuena con el fin de reducir el costo diario.</t>
  </si>
  <si>
    <t>Reducir el costo mensual de la ruta, mediante la reducción de trayecto</t>
  </si>
  <si>
    <t>Valor promedio mensual en vigencia 2022</t>
  </si>
  <si>
    <t>Grupo de recursos físicos</t>
  </si>
  <si>
    <t>Eventos</t>
  </si>
  <si>
    <t>Promover la realización y asistencia de eventos virtuales por medio de la utilización de herramientas tecnológicas</t>
  </si>
  <si>
    <t>Mantener el número de eventos presenciales</t>
  </si>
  <si>
    <t>Eventos presenciales en 2022</t>
  </si>
  <si>
    <t>numero de eventos presenciales</t>
  </si>
  <si>
    <t>Trimestral</t>
  </si>
  <si>
    <t>Racionalizar el gasto en eventos, promoviendo principalmente que se realicen virtualmente</t>
  </si>
  <si>
    <t>Medir capacitaciones, seminarios, foros, conversatorios y celebraciones realizadas en modalidad virtual en la vigencia 2023 que involucren ahorro en tiquetes, viáticos</t>
  </si>
  <si>
    <t>NO</t>
  </si>
  <si>
    <t>numero de eventos virtuales</t>
  </si>
  <si>
    <t>Vehículos oficiales</t>
  </si>
  <si>
    <t>Racionalizar el gasto en combustible y uso de los vehículos oficiales de la entidad, planeando trayectos más cortos y utilizando las estaciones de carga mas cercanas al parqueadero.</t>
  </si>
  <si>
    <t>Disminuir en 2% el consumo de galones de combustible con respecto a la vigencia 2022.</t>
  </si>
  <si>
    <t>98% del consumo de galones total en 2022</t>
  </si>
  <si>
    <t>Galones</t>
  </si>
  <si>
    <t>Vehículo 1 OCK 738 (Galones)</t>
  </si>
  <si>
    <t>Vehículo 2 OCK 769 (Galones)</t>
  </si>
  <si>
    <t>Vehículo 3 OCK 737 (Galones)</t>
  </si>
  <si>
    <t>Vehículo 4 OSM 055 (Galones)</t>
  </si>
  <si>
    <t>Maquinas</t>
  </si>
  <si>
    <t>Hacer mantenimiento preventivo y correctivo de los vehículos con el fin de alargar su vida útil</t>
  </si>
  <si>
    <t>Mantener el parque automotor de la entidad analizando los gastos incurridos en cada automovil a traves de un informe</t>
  </si>
  <si>
    <t>Gastos en mantenimiento de vehiculos en vigencia 2022</t>
  </si>
  <si>
    <t>Informe</t>
  </si>
  <si>
    <t>Semestral</t>
  </si>
  <si>
    <t>Publicidad</t>
  </si>
  <si>
    <t>Evitar el pago de publicidad, únicamente realizarlo con fines misionales y de acuerdo a la normatividad vigente</t>
  </si>
  <si>
    <t>Mantener las estrategias de promoción de las actividades desarrolladas por la entidad a través de redes sociales y la emisora cyc radio por medio de un informe que detalle los gastos incurridos en la publicidad de eventos misionales y actividades adelantadas</t>
  </si>
  <si>
    <t>Subdirección Académica/Comunicaciones</t>
  </si>
  <si>
    <t>Papelería</t>
  </si>
  <si>
    <t>Racionalizar el uso de papel en la entidad, promoviendo el uso de formatos digitales en los documentos, siempre y cuando las respectivas TRD lo permitan.</t>
  </si>
  <si>
    <t>Monitorear el consumo acumulado de papel por dependencia en la vigencia 2023</t>
  </si>
  <si>
    <t>Reporte de impresiones por usuarios</t>
  </si>
  <si>
    <t>TIC</t>
  </si>
  <si>
    <t>Servicios públicos</t>
  </si>
  <si>
    <t>Racionalizar consumo de energía eléctrica en las sedes en la entidad a través de planes y dispositivos que permitan ahorrar el consumo</t>
  </si>
  <si>
    <t>Reducir en 5% el consumo de Kwh respecto a la vigencia 2022.</t>
  </si>
  <si>
    <t>95% del consumo de Kwh en 2022</t>
  </si>
  <si>
    <t>Kwh</t>
  </si>
  <si>
    <t>Racionalizar consumo de agua en las sedes en la entidad a través de planes y dispositivos que permitan ahorrar el consumo-</t>
  </si>
  <si>
    <t>Reducir en 5% el consumo de M3 respecto a la vigencia 2022.</t>
  </si>
  <si>
    <t>95% del consumo de M3 en 2022</t>
  </si>
  <si>
    <t>M3</t>
  </si>
  <si>
    <t>Continuar negociaciones con ETB el cargo fijo mensual de telefonía fija</t>
  </si>
  <si>
    <t>Adelantar gestiones para disminuir los gastos fijos en telefonía para la entidad (medir en otr aunidad)</t>
  </si>
  <si>
    <t>Promedio mesual de gastos en telefonía fina en 2022</t>
  </si>
  <si>
    <t>Grupos de recursos fisicos  y TIC</t>
  </si>
  <si>
    <t>Suscripciones</t>
  </si>
  <si>
    <t>Racionalizar la suscripción a bases de datos, haciendo seguimiento a las mas consultadas para validar la pertinencia en la vigencia 2023.</t>
  </si>
  <si>
    <t>Realizar informe ejecutivo de analisis costo-beneficio de cada una de las bases de datos contratadas por la entidad</t>
  </si>
  <si>
    <t>Grupo de biblioteca</t>
  </si>
  <si>
    <t>Mantener el número de suscripciones a bases de datos académicas</t>
  </si>
  <si>
    <t>Numero de suscripciones a bases de datos en 2022</t>
  </si>
  <si>
    <t xml:space="preserve">Numero de suscripciones </t>
  </si>
  <si>
    <t>Ordenes de compra</t>
  </si>
  <si>
    <t>Realizar seguimiento al uso de acuerdos marcos de precios vigentes en la contratación de la entidad</t>
  </si>
  <si>
    <t>Realizar seguimiento a el numero de ordenes de compra suscritas en la vigencia 2023</t>
  </si>
  <si>
    <t>Ordenes de compras suscritas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</si>
</sst>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6" formatCode="_-* #,##0_-;\-* #,##0_-;_-* &quot;-&quot;??_-;_-@_-"/>
  </numFmts>
  <fonts count="8">
    <font>
      <sz val="12"/>
      <color theme="1"/>
      <name val="Calibri"/>
      <family val="2"/>
      <scheme val="minor"/>
    </font>
    <font>
      <b/>
      <sz val="35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8"/>
      <color theme="1"/>
      <name val="Century Gothic"/>
      <family val="2"/>
    </font>
    <font>
      <sz val="12"/>
      <name val="Century Gothic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164" fontId="2" fillId="0" borderId="1" xfId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Z26"/>
  <sheetViews>
    <sheetView tabSelected="1" zoomScaleNormal="100" workbookViewId="0"/>
  </sheetViews>
  <sheetFormatPr defaultColWidth="10.75" defaultRowHeight="15"/>
  <cols>
    <col min="1" max="2" width="10.75" style="1"/>
    <col min="3" max="3" width="13.25" style="1" customWidth="1"/>
    <col min="4" max="4" width="26.5" style="1" customWidth="1"/>
    <col min="5" max="5" width="17.75" style="1" customWidth="1"/>
    <col min="6" max="6" width="49.5" style="1" customWidth="1"/>
    <col min="7" max="7" width="47.375" style="1" customWidth="1"/>
    <col min="8" max="8" width="18.25" style="1" customWidth="1"/>
    <col min="9" max="9" width="20.5" style="1" customWidth="1"/>
    <col min="10" max="10" width="27.125" style="1" customWidth="1"/>
    <col min="11" max="11" width="18.25" style="1" customWidth="1"/>
    <col min="12" max="13" width="19.75" style="1" customWidth="1"/>
    <col min="14" max="26" width="30.5" style="1" customWidth="1"/>
    <col min="27" max="16384" width="10.75" style="1"/>
  </cols>
  <sheetData>
    <row r="2" spans="3:26" ht="42.6">
      <c r="C2" s="7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3:26">
      <c r="C3" s="28" t="s">
        <v>1</v>
      </c>
      <c r="D3" s="30" t="s">
        <v>2</v>
      </c>
      <c r="E3" s="30" t="s">
        <v>3</v>
      </c>
      <c r="F3" s="27" t="s">
        <v>4</v>
      </c>
      <c r="G3" s="30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7" t="s">
        <v>10</v>
      </c>
      <c r="M3" s="30" t="s">
        <v>11</v>
      </c>
      <c r="N3" s="27" t="s">
        <v>12</v>
      </c>
      <c r="O3" s="27" t="s">
        <v>13</v>
      </c>
      <c r="P3" s="27" t="s">
        <v>14</v>
      </c>
      <c r="Q3" s="27" t="s">
        <v>15</v>
      </c>
      <c r="R3" s="27" t="s">
        <v>16</v>
      </c>
      <c r="S3" s="27" t="s">
        <v>17</v>
      </c>
      <c r="T3" s="27" t="s">
        <v>18</v>
      </c>
      <c r="U3" s="27" t="s">
        <v>19</v>
      </c>
      <c r="V3" s="27" t="s">
        <v>20</v>
      </c>
      <c r="W3" s="27" t="s">
        <v>21</v>
      </c>
      <c r="X3" s="27" t="s">
        <v>22</v>
      </c>
      <c r="Y3" s="27" t="s">
        <v>23</v>
      </c>
      <c r="Z3" s="27" t="s">
        <v>24</v>
      </c>
    </row>
    <row r="4" spans="3:26" ht="45" customHeight="1">
      <c r="C4" s="29" t="s">
        <v>3</v>
      </c>
      <c r="D4" s="30"/>
      <c r="E4" s="30" t="s">
        <v>3</v>
      </c>
      <c r="F4" s="27"/>
      <c r="G4" s="30"/>
      <c r="H4" s="29"/>
      <c r="I4" s="29"/>
      <c r="J4" s="29"/>
      <c r="K4" s="29"/>
      <c r="L4" s="27"/>
      <c r="M4" s="30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3:26" ht="60">
      <c r="C5" s="31">
        <v>1</v>
      </c>
      <c r="D5" s="34" t="s">
        <v>25</v>
      </c>
      <c r="E5" s="3" t="s">
        <v>26</v>
      </c>
      <c r="F5" s="9" t="s">
        <v>27</v>
      </c>
      <c r="G5" s="11" t="s">
        <v>28</v>
      </c>
      <c r="H5" s="10" t="s">
        <v>29</v>
      </c>
      <c r="I5" s="10">
        <v>224</v>
      </c>
      <c r="J5" s="10" t="s">
        <v>30</v>
      </c>
      <c r="K5" s="10" t="s">
        <v>31</v>
      </c>
      <c r="L5" s="10" t="s">
        <v>32</v>
      </c>
      <c r="M5" s="10" t="s">
        <v>33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4" t="str">
        <f>+IF(AVERAGE(N5:Y5)&lt;=$I$5,"CUMPLE","INCUMPLIMIENDO, TOMAR ACCIONES DE MEJORA")</f>
        <v>CUMPLE</v>
      </c>
    </row>
    <row r="6" spans="3:26" ht="60">
      <c r="C6" s="32"/>
      <c r="D6" s="34"/>
      <c r="E6" s="3">
        <v>1.2</v>
      </c>
      <c r="F6" s="15" t="s">
        <v>34</v>
      </c>
      <c r="G6" s="11" t="s">
        <v>35</v>
      </c>
      <c r="H6" s="10" t="s">
        <v>29</v>
      </c>
      <c r="I6" s="10">
        <v>5</v>
      </c>
      <c r="J6" s="10" t="s">
        <v>36</v>
      </c>
      <c r="K6" s="10" t="s">
        <v>36</v>
      </c>
      <c r="L6" s="10" t="s">
        <v>32</v>
      </c>
      <c r="M6" s="10" t="s">
        <v>33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4" t="str">
        <f>IF(AVERAGE(N6:Y6)&lt;=$I$6,"CUMPLE","INCUMPLIMIENDO, TOMAR ACCIONES DE MEJORA")</f>
        <v>CUMPLE</v>
      </c>
    </row>
    <row r="7" spans="3:26" ht="75">
      <c r="C7" s="6">
        <v>2</v>
      </c>
      <c r="D7" s="2" t="s">
        <v>37</v>
      </c>
      <c r="E7" s="3">
        <v>2.1</v>
      </c>
      <c r="F7" s="9" t="s">
        <v>38</v>
      </c>
      <c r="G7" s="11" t="s">
        <v>39</v>
      </c>
      <c r="H7" s="10" t="s">
        <v>29</v>
      </c>
      <c r="I7" s="23">
        <f>4958178161*0.99</f>
        <v>4908596379.3900003</v>
      </c>
      <c r="J7" s="10" t="s">
        <v>40</v>
      </c>
      <c r="K7" s="10" t="s">
        <v>41</v>
      </c>
      <c r="L7" s="10" t="s">
        <v>42</v>
      </c>
      <c r="M7" s="13" t="s">
        <v>33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4" t="str">
        <f>IF(SUM(N7:Y7)&lt;=I7,"CUMPLE","INCUMPLIMIENDO, TOMAR ACCIONES DE MEJORA")</f>
        <v>CUMPLE</v>
      </c>
    </row>
    <row r="8" spans="3:26" ht="67.5" customHeight="1">
      <c r="C8" s="25">
        <v>3</v>
      </c>
      <c r="D8" s="10" t="s">
        <v>43</v>
      </c>
      <c r="E8" s="12" t="s">
        <v>44</v>
      </c>
      <c r="F8" s="9" t="s">
        <v>45</v>
      </c>
      <c r="G8" s="11" t="s">
        <v>46</v>
      </c>
      <c r="H8" s="10" t="s">
        <v>29</v>
      </c>
      <c r="I8" s="22">
        <v>15057040</v>
      </c>
      <c r="J8" s="10" t="s">
        <v>47</v>
      </c>
      <c r="K8" s="10" t="s">
        <v>41</v>
      </c>
      <c r="L8" s="10" t="s">
        <v>48</v>
      </c>
      <c r="M8" s="13" t="s">
        <v>33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4" t="str">
        <f>IF(AVERAGE(N8:Y8)&lt;=I8,"CUMPLE","INCUMPLIMIENDO, TOMAR ACCIONES DE MEJORA")</f>
        <v>CUMPLE</v>
      </c>
    </row>
    <row r="9" spans="3:26" ht="45">
      <c r="C9" s="31">
        <v>4</v>
      </c>
      <c r="D9" s="35" t="s">
        <v>49</v>
      </c>
      <c r="E9" s="3">
        <v>4.0999999999999996</v>
      </c>
      <c r="F9" s="9" t="s">
        <v>50</v>
      </c>
      <c r="G9" s="11" t="s">
        <v>51</v>
      </c>
      <c r="H9" s="10" t="s">
        <v>29</v>
      </c>
      <c r="I9" s="10">
        <v>16</v>
      </c>
      <c r="J9" s="10" t="s">
        <v>52</v>
      </c>
      <c r="K9" s="10" t="s">
        <v>53</v>
      </c>
      <c r="L9" s="10" t="s">
        <v>32</v>
      </c>
      <c r="M9" s="13" t="s">
        <v>54</v>
      </c>
      <c r="N9" s="2"/>
      <c r="O9" s="2"/>
      <c r="P9" s="2">
        <v>0</v>
      </c>
      <c r="Q9" s="2"/>
      <c r="R9" s="2"/>
      <c r="S9" s="2">
        <v>0</v>
      </c>
      <c r="T9" s="2"/>
      <c r="U9" s="2"/>
      <c r="V9" s="2">
        <v>0</v>
      </c>
      <c r="W9" s="2"/>
      <c r="X9" s="2"/>
      <c r="Y9" s="2">
        <v>0</v>
      </c>
      <c r="Z9" s="4" t="str">
        <f>IF(SUM(N9:Y9)&lt;=I9,"CUMPLE","INCUMPLIMIENDO, TOMAR ACCIONES DE MEJORA")</f>
        <v>CUMPLE</v>
      </c>
    </row>
    <row r="10" spans="3:26" s="14" customFormat="1" ht="60">
      <c r="C10" s="33"/>
      <c r="D10" s="36"/>
      <c r="E10" s="12">
        <v>4.2</v>
      </c>
      <c r="F10" s="9" t="s">
        <v>55</v>
      </c>
      <c r="G10" s="11" t="s">
        <v>56</v>
      </c>
      <c r="H10" s="10" t="s">
        <v>57</v>
      </c>
      <c r="I10" s="10"/>
      <c r="J10" s="10"/>
      <c r="K10" s="10" t="s">
        <v>58</v>
      </c>
      <c r="L10" s="10" t="s">
        <v>32</v>
      </c>
      <c r="M10" s="13" t="s">
        <v>54</v>
      </c>
      <c r="N10" s="2"/>
      <c r="O10" s="2"/>
      <c r="P10" s="2">
        <v>0</v>
      </c>
      <c r="Q10" s="2"/>
      <c r="R10" s="2"/>
      <c r="S10" s="2">
        <v>0</v>
      </c>
      <c r="T10" s="2"/>
      <c r="U10" s="2"/>
      <c r="V10" s="2">
        <v>0</v>
      </c>
      <c r="W10" s="2"/>
      <c r="X10" s="2"/>
      <c r="Y10" s="2">
        <v>0</v>
      </c>
      <c r="Z10" s="4" t="str">
        <f>IF(SUM(N10:Y10)&gt;=SUM(N9:Y9),"CUMPLE","INCUMPLIMIENDO, TOMAR ACCIONES DE MEJORA")</f>
        <v>CUMPLE</v>
      </c>
    </row>
    <row r="11" spans="3:26" ht="60">
      <c r="C11" s="31">
        <v>5</v>
      </c>
      <c r="D11" s="34" t="s">
        <v>59</v>
      </c>
      <c r="E11" s="37">
        <v>5.0999999999999996</v>
      </c>
      <c r="F11" s="9" t="s">
        <v>60</v>
      </c>
      <c r="G11" s="11" t="s">
        <v>61</v>
      </c>
      <c r="H11" s="10" t="s">
        <v>29</v>
      </c>
      <c r="I11" s="24">
        <f>758.69*0.98</f>
        <v>743.51620000000003</v>
      </c>
      <c r="J11" s="10" t="s">
        <v>62</v>
      </c>
      <c r="K11" s="10" t="s">
        <v>63</v>
      </c>
      <c r="L11" s="10" t="s">
        <v>48</v>
      </c>
      <c r="M11" s="13" t="s">
        <v>33</v>
      </c>
      <c r="N11" s="2">
        <f>+SUM(N12:N16)</f>
        <v>0</v>
      </c>
      <c r="O11" s="2">
        <f t="shared" ref="O11:Y11" si="0">+SUM(O12:O16)</f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  <c r="Z11" s="4" t="str">
        <f>IF(SUM(N11:Y11)&lt;=I11,"CUMPLE","INCUMPLIMIENDO, TOMAR ACCIONES DE MEJORA")</f>
        <v>CUMPLE</v>
      </c>
    </row>
    <row r="12" spans="3:26" ht="30">
      <c r="C12" s="32"/>
      <c r="D12" s="34"/>
      <c r="E12" s="38"/>
      <c r="F12" s="9"/>
      <c r="G12" s="11" t="s">
        <v>64</v>
      </c>
      <c r="H12" s="10" t="s">
        <v>57</v>
      </c>
      <c r="I12" s="10"/>
      <c r="J12" s="10"/>
      <c r="K12" s="10" t="s">
        <v>63</v>
      </c>
      <c r="L12" s="10" t="s">
        <v>48</v>
      </c>
      <c r="M12" s="13" t="s">
        <v>33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f>+SUM(N12:Y12)</f>
        <v>0</v>
      </c>
    </row>
    <row r="13" spans="3:26" ht="30">
      <c r="C13" s="32"/>
      <c r="D13" s="34"/>
      <c r="E13" s="38"/>
      <c r="F13" s="9"/>
      <c r="G13" s="11" t="s">
        <v>65</v>
      </c>
      <c r="H13" s="10" t="s">
        <v>57</v>
      </c>
      <c r="I13" s="10"/>
      <c r="J13" s="10"/>
      <c r="K13" s="10" t="s">
        <v>63</v>
      </c>
      <c r="L13" s="10" t="s">
        <v>48</v>
      </c>
      <c r="M13" s="13" t="s">
        <v>33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f t="shared" ref="Z13:Z16" si="1">+SUM(N13:Y13)</f>
        <v>0</v>
      </c>
    </row>
    <row r="14" spans="3:26" ht="30">
      <c r="C14" s="32"/>
      <c r="D14" s="34"/>
      <c r="E14" s="38"/>
      <c r="F14" s="9"/>
      <c r="G14" s="11" t="s">
        <v>66</v>
      </c>
      <c r="H14" s="10" t="s">
        <v>57</v>
      </c>
      <c r="I14" s="10"/>
      <c r="J14" s="10"/>
      <c r="K14" s="10" t="s">
        <v>63</v>
      </c>
      <c r="L14" s="10" t="s">
        <v>48</v>
      </c>
      <c r="M14" s="13" t="s">
        <v>33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f t="shared" si="1"/>
        <v>0</v>
      </c>
    </row>
    <row r="15" spans="3:26">
      <c r="C15" s="32"/>
      <c r="D15" s="34"/>
      <c r="E15" s="38"/>
      <c r="F15" s="9"/>
      <c r="G15" s="11" t="s">
        <v>67</v>
      </c>
      <c r="H15" s="10" t="s">
        <v>57</v>
      </c>
      <c r="I15" s="10"/>
      <c r="J15" s="10"/>
      <c r="K15" s="10" t="s">
        <v>63</v>
      </c>
      <c r="L15" s="10" t="s">
        <v>48</v>
      </c>
      <c r="M15" s="13" t="s">
        <v>33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f t="shared" si="1"/>
        <v>0</v>
      </c>
    </row>
    <row r="16" spans="3:26" ht="30">
      <c r="C16" s="32"/>
      <c r="D16" s="34"/>
      <c r="E16" s="39"/>
      <c r="F16" s="9"/>
      <c r="G16" s="11" t="s">
        <v>68</v>
      </c>
      <c r="H16" s="10" t="s">
        <v>57</v>
      </c>
      <c r="I16" s="10"/>
      <c r="J16" s="10"/>
      <c r="K16" s="10" t="s">
        <v>63</v>
      </c>
      <c r="L16" s="10" t="s">
        <v>48</v>
      </c>
      <c r="M16" s="13" t="s">
        <v>33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f t="shared" si="1"/>
        <v>0</v>
      </c>
    </row>
    <row r="17" spans="3:26" ht="45">
      <c r="C17" s="32"/>
      <c r="D17" s="34"/>
      <c r="E17" s="3">
        <v>5.2</v>
      </c>
      <c r="F17" s="9" t="s">
        <v>69</v>
      </c>
      <c r="G17" s="11" t="s">
        <v>70</v>
      </c>
      <c r="H17" s="10" t="s">
        <v>29</v>
      </c>
      <c r="I17" s="23">
        <v>14100790.359999999</v>
      </c>
      <c r="J17" s="10" t="s">
        <v>71</v>
      </c>
      <c r="K17" s="10" t="s">
        <v>41</v>
      </c>
      <c r="L17" s="10" t="s">
        <v>48</v>
      </c>
      <c r="M17" s="13" t="s">
        <v>33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4" t="str">
        <f>IF(SUM(N17:Y17)&lt;=I17,"CUMPLE","INCUMPLIMIENDO, TOMAR ACCIONES DE MEJORA")</f>
        <v>CUMPLE</v>
      </c>
    </row>
    <row r="18" spans="3:26" ht="45">
      <c r="C18" s="33"/>
      <c r="D18" s="34"/>
      <c r="E18" s="3">
        <v>5.3</v>
      </c>
      <c r="F18" s="9" t="s">
        <v>69</v>
      </c>
      <c r="G18" s="11" t="s">
        <v>70</v>
      </c>
      <c r="H18" s="10" t="s">
        <v>57</v>
      </c>
      <c r="I18" s="10"/>
      <c r="J18" s="10"/>
      <c r="K18" s="10" t="s">
        <v>72</v>
      </c>
      <c r="L18" s="10" t="s">
        <v>48</v>
      </c>
      <c r="M18" s="13" t="s">
        <v>73</v>
      </c>
      <c r="N18" s="2"/>
      <c r="O18" s="2"/>
      <c r="P18" s="2"/>
      <c r="Q18" s="2"/>
      <c r="R18" s="2"/>
      <c r="S18" s="2"/>
      <c r="T18" s="2">
        <v>0</v>
      </c>
      <c r="U18" s="2"/>
      <c r="V18" s="2"/>
      <c r="W18" s="2"/>
      <c r="X18" s="2"/>
      <c r="Y18" s="2">
        <v>0</v>
      </c>
      <c r="Z18" s="4" t="str">
        <f>IF((T18+Y18)=2,"CUMPLE","INCUMPLIMIENDO, TOMAR ACCIONES DE MEJORA")</f>
        <v>INCUMPLIMIENDO, TOMAR ACCIONES DE MEJORA</v>
      </c>
    </row>
    <row r="19" spans="3:26" ht="90">
      <c r="C19" s="6">
        <v>6</v>
      </c>
      <c r="D19" s="5" t="s">
        <v>74</v>
      </c>
      <c r="E19" s="3">
        <v>6.1</v>
      </c>
      <c r="F19" s="9" t="s">
        <v>75</v>
      </c>
      <c r="G19" s="11" t="s">
        <v>76</v>
      </c>
      <c r="H19" s="10" t="s">
        <v>57</v>
      </c>
      <c r="I19" s="10"/>
      <c r="J19" s="10"/>
      <c r="K19" s="10" t="s">
        <v>72</v>
      </c>
      <c r="L19" s="10" t="s">
        <v>77</v>
      </c>
      <c r="M19" s="13" t="s">
        <v>73</v>
      </c>
      <c r="N19" s="2"/>
      <c r="O19" s="2"/>
      <c r="P19" s="2"/>
      <c r="Q19" s="2"/>
      <c r="R19" s="2"/>
      <c r="S19" s="2"/>
      <c r="T19" s="2">
        <v>0</v>
      </c>
      <c r="U19" s="2"/>
      <c r="V19" s="2"/>
      <c r="W19" s="2"/>
      <c r="X19" s="2"/>
      <c r="Y19" s="2">
        <v>0</v>
      </c>
      <c r="Z19" s="4" t="str">
        <f>IF((T19+Y19)=2,"CUMPLE","INCUMPLIMIENDO, TOMAR ACCIONES DE MEJORA")</f>
        <v>INCUMPLIMIENDO, TOMAR ACCIONES DE MEJORA</v>
      </c>
    </row>
    <row r="20" spans="3:26" ht="60">
      <c r="C20" s="20">
        <v>7</v>
      </c>
      <c r="D20" s="21" t="s">
        <v>78</v>
      </c>
      <c r="E20" s="3">
        <v>7.1</v>
      </c>
      <c r="F20" s="9" t="s">
        <v>79</v>
      </c>
      <c r="G20" s="17" t="s">
        <v>80</v>
      </c>
      <c r="H20" s="16" t="s">
        <v>57</v>
      </c>
      <c r="I20" s="16"/>
      <c r="J20" s="16"/>
      <c r="K20" s="16" t="s">
        <v>81</v>
      </c>
      <c r="L20" s="16" t="s">
        <v>82</v>
      </c>
      <c r="M20" s="13" t="s">
        <v>33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4" t="str">
        <f>IF(SUM(N20:Y20)&lt;=I20,"CUMPLE","INCUMPLIMIENDO, TOMAR ACCIONES DE MEJORA")</f>
        <v>CUMPLE</v>
      </c>
    </row>
    <row r="21" spans="3:26" ht="45">
      <c r="C21" s="31">
        <v>8</v>
      </c>
      <c r="D21" s="44" t="s">
        <v>83</v>
      </c>
      <c r="E21" s="3">
        <v>8.1</v>
      </c>
      <c r="F21" s="9" t="s">
        <v>84</v>
      </c>
      <c r="G21" s="11" t="s">
        <v>85</v>
      </c>
      <c r="H21" s="10" t="s">
        <v>29</v>
      </c>
      <c r="I21" s="26">
        <f>13367*0.95</f>
        <v>12698.65</v>
      </c>
      <c r="J21" s="10" t="s">
        <v>86</v>
      </c>
      <c r="K21" s="10" t="s">
        <v>87</v>
      </c>
      <c r="L21" s="10" t="s">
        <v>48</v>
      </c>
      <c r="M21" s="13" t="s">
        <v>33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4" t="str">
        <f>IF(SUM(N21:Y21)&lt;=I21,"CUMPLE","INCUMPLIMIENDO, TOMAR ACCIONES DE MEJORA")</f>
        <v>CUMPLE</v>
      </c>
    </row>
    <row r="22" spans="3:26" ht="45">
      <c r="C22" s="32"/>
      <c r="D22" s="35"/>
      <c r="E22" s="3">
        <v>8.1999999999999993</v>
      </c>
      <c r="F22" s="9" t="s">
        <v>88</v>
      </c>
      <c r="G22" s="11" t="s">
        <v>89</v>
      </c>
      <c r="H22" s="10" t="s">
        <v>29</v>
      </c>
      <c r="I22" s="26">
        <f>117*0.95</f>
        <v>111.14999999999999</v>
      </c>
      <c r="J22" s="10" t="s">
        <v>90</v>
      </c>
      <c r="K22" s="10" t="s">
        <v>91</v>
      </c>
      <c r="L22" s="10" t="s">
        <v>48</v>
      </c>
      <c r="M22" s="13" t="s">
        <v>33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4" t="str">
        <f t="shared" ref="Z22:Z26" si="2">IF(SUM(N22:Y22)&lt;=I22,"CUMPLE","INCUMPLIMIENDO, TOMAR ACCIONES DE MEJORA")</f>
        <v>CUMPLE</v>
      </c>
    </row>
    <row r="23" spans="3:26" ht="45">
      <c r="C23" s="32"/>
      <c r="D23" s="35"/>
      <c r="E23" s="3">
        <v>8.3000000000000007</v>
      </c>
      <c r="F23" s="9" t="s">
        <v>92</v>
      </c>
      <c r="G23" s="11" t="s">
        <v>93</v>
      </c>
      <c r="H23" s="10" t="s">
        <v>29</v>
      </c>
      <c r="I23" s="23">
        <v>3559237</v>
      </c>
      <c r="J23" s="10" t="s">
        <v>94</v>
      </c>
      <c r="K23" s="10" t="s">
        <v>41</v>
      </c>
      <c r="L23" s="10" t="s">
        <v>95</v>
      </c>
      <c r="M23" s="13" t="s">
        <v>33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4" t="str">
        <f>IF(AVERAGE(N23:Y23)&lt;=I23,"CUMPLE","INCUMPLIMIENDO, TOMAR ACCIONES DE MEJORA")</f>
        <v>CUMPLE</v>
      </c>
    </row>
    <row r="24" spans="3:26" ht="45">
      <c r="C24" s="42">
        <v>9</v>
      </c>
      <c r="D24" s="43" t="s">
        <v>96</v>
      </c>
      <c r="E24" s="3">
        <v>9.1</v>
      </c>
      <c r="F24" s="40" t="s">
        <v>97</v>
      </c>
      <c r="G24" s="11" t="s">
        <v>98</v>
      </c>
      <c r="H24" s="10" t="s">
        <v>57</v>
      </c>
      <c r="I24" s="10"/>
      <c r="J24" s="10"/>
      <c r="K24" s="10" t="s">
        <v>72</v>
      </c>
      <c r="L24" s="10" t="s">
        <v>99</v>
      </c>
      <c r="M24" s="13" t="s">
        <v>54</v>
      </c>
      <c r="N24" s="2"/>
      <c r="O24" s="2"/>
      <c r="P24" s="2"/>
      <c r="Q24" s="2">
        <v>0</v>
      </c>
      <c r="R24" s="2"/>
      <c r="S24" s="2"/>
      <c r="T24" s="2">
        <v>0</v>
      </c>
      <c r="U24" s="2"/>
      <c r="V24" s="2"/>
      <c r="W24" s="2">
        <v>0</v>
      </c>
      <c r="X24" s="2"/>
      <c r="Y24" s="2">
        <v>0</v>
      </c>
      <c r="Z24" s="4" t="str">
        <f>IF(Y24+W24+T24+Q24=4,"CUMPLE","INCUMPLIMIENDO, TOMAR ACCIONES DE MEJORA")</f>
        <v>INCUMPLIMIENDO, TOMAR ACCIONES DE MEJORA</v>
      </c>
    </row>
    <row r="25" spans="3:26" ht="30">
      <c r="C25" s="42"/>
      <c r="D25" s="43"/>
      <c r="E25" s="3">
        <v>9.1999999999999993</v>
      </c>
      <c r="F25" s="41"/>
      <c r="G25" s="11" t="s">
        <v>100</v>
      </c>
      <c r="H25" s="10" t="s">
        <v>29</v>
      </c>
      <c r="I25" s="10">
        <v>6</v>
      </c>
      <c r="J25" s="10" t="s">
        <v>101</v>
      </c>
      <c r="K25" s="10" t="s">
        <v>102</v>
      </c>
      <c r="L25" s="10" t="s">
        <v>99</v>
      </c>
      <c r="M25" s="13" t="s">
        <v>33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4" t="str">
        <f t="shared" si="2"/>
        <v>CUMPLE</v>
      </c>
    </row>
    <row r="26" spans="3:26" ht="45">
      <c r="C26" s="6">
        <v>10</v>
      </c>
      <c r="D26" s="5" t="s">
        <v>103</v>
      </c>
      <c r="E26" s="18">
        <v>10.1</v>
      </c>
      <c r="F26" s="19" t="s">
        <v>104</v>
      </c>
      <c r="G26" s="11" t="s">
        <v>105</v>
      </c>
      <c r="H26" s="10" t="s">
        <v>29</v>
      </c>
      <c r="I26" s="10">
        <v>17</v>
      </c>
      <c r="J26" s="10" t="s">
        <v>106</v>
      </c>
      <c r="K26" s="10" t="s">
        <v>103</v>
      </c>
      <c r="L26" s="10" t="s">
        <v>42</v>
      </c>
      <c r="M26" s="13" t="s">
        <v>33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4" t="str">
        <f t="shared" si="2"/>
        <v>CUMPLE</v>
      </c>
    </row>
  </sheetData>
  <mergeCells count="36">
    <mergeCell ref="E11:E16"/>
    <mergeCell ref="F24:F25"/>
    <mergeCell ref="C24:C25"/>
    <mergeCell ref="D24:D25"/>
    <mergeCell ref="C21:C23"/>
    <mergeCell ref="D21:D23"/>
    <mergeCell ref="C11:C18"/>
    <mergeCell ref="D11:D18"/>
    <mergeCell ref="D5:D6"/>
    <mergeCell ref="C3:C4"/>
    <mergeCell ref="D3:D4"/>
    <mergeCell ref="D9:D10"/>
    <mergeCell ref="C5:C6"/>
    <mergeCell ref="C9:C10"/>
    <mergeCell ref="E3:E4"/>
    <mergeCell ref="F3:F4"/>
    <mergeCell ref="L3:L4"/>
    <mergeCell ref="M3:M4"/>
    <mergeCell ref="K3:K4"/>
    <mergeCell ref="H3:H4"/>
    <mergeCell ref="G3:G4"/>
    <mergeCell ref="I3:I4"/>
    <mergeCell ref="Y3:Y4"/>
    <mergeCell ref="Z3:Z4"/>
    <mergeCell ref="J3:J4"/>
    <mergeCell ref="T3:T4"/>
    <mergeCell ref="U3:U4"/>
    <mergeCell ref="V3:V4"/>
    <mergeCell ref="W3:W4"/>
    <mergeCell ref="X3:X4"/>
    <mergeCell ref="O3:O4"/>
    <mergeCell ref="P3:P4"/>
    <mergeCell ref="Q3:Q4"/>
    <mergeCell ref="R3:R4"/>
    <mergeCell ref="S3:S4"/>
    <mergeCell ref="N3:N4"/>
  </mergeCells>
  <phoneticPr fontId="6" type="noConversion"/>
  <conditionalFormatting sqref="Z5">
    <cfRule type="cellIs" dxfId="4" priority="5" operator="between">
      <formula>224</formula>
      <formula>1022</formula>
    </cfRule>
    <cfRule type="cellIs" dxfId="3" priority="6" operator="between">
      <formula>$I$5</formula>
      <formula>1000</formula>
    </cfRule>
    <cfRule type="colorScale" priority="7">
      <colorScale>
        <cfvo type="min"/>
        <cfvo type="num" val="0"/>
        <cfvo type="formula" val="$I$5"/>
        <color theme="9" tint="0.39997558519241921"/>
        <color theme="0"/>
        <color rgb="FFFF0000"/>
      </colorScale>
    </cfRule>
    <cfRule type="cellIs" dxfId="2" priority="8" operator="greaterThan">
      <formula>$I$5</formula>
    </cfRule>
  </conditionalFormatting>
  <conditionalFormatting sqref="Z5:Z26">
    <cfRule type="cellIs" dxfId="1" priority="2" operator="equal">
      <formula>"CUMPLE"</formula>
    </cfRule>
  </conditionalFormatting>
  <conditionalFormatting sqref="Z6:Z26">
    <cfRule type="cellIs" dxfId="0" priority="3" operator="greaterThan">
      <formula>5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Instituto Caro y Cuervo 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Daniel Quilaguy Bernal</dc:creator>
  <cp:keywords/>
  <dc:description/>
  <cp:lastModifiedBy/>
  <cp:revision/>
  <dcterms:created xsi:type="dcterms:W3CDTF">2022-11-24T15:28:09Z</dcterms:created>
  <dcterms:modified xsi:type="dcterms:W3CDTF">2023-04-26T21:41:09Z</dcterms:modified>
  <cp:category/>
  <cp:contentStatus/>
</cp:coreProperties>
</file>