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66925"/>
  <mc:AlternateContent xmlns:mc="http://schemas.openxmlformats.org/markup-compatibility/2006">
    <mc:Choice Requires="x15">
      <x15ac:absPath xmlns:x15ac="http://schemas.microsoft.com/office/spreadsheetml/2010/11/ac" url="C:\Users\57310\Downloads\"/>
    </mc:Choice>
  </mc:AlternateContent>
  <xr:revisionPtr revIDLastSave="0" documentId="13_ncr:1_{6F214BCA-ED73-43CF-A97E-036D161C0B87}" xr6:coauthVersionLast="47" xr6:coauthVersionMax="47" xr10:uidLastSave="{00000000-0000-0000-0000-000000000000}"/>
  <bookViews>
    <workbookView xWindow="-110" yWindow="-110" windowWidth="19420" windowHeight="10300" tabRatio="686" xr2:uid="{ACD702CB-040C-4392-9F73-FDC427A0F746}"/>
  </bookViews>
  <sheets>
    <sheet name="SeguimientoPAAC" sheetId="2" r:id="rId1"/>
    <sheet name="Recomendaciones-Riesgos" sheetId="13" r:id="rId2"/>
    <sheet name="PAAC_V4" sheetId="1" r:id="rId3"/>
    <sheet name="Riesgos_Corrupción" sheetId="11" r:id="rId4"/>
  </sheets>
  <externalReferences>
    <externalReference r:id="rId5"/>
    <externalReference r:id="rId6"/>
    <externalReference r:id="rId7"/>
  </externalReferences>
  <definedNames>
    <definedName name="_xlnm._FilterDatabase" localSheetId="2" hidden="1">PAAC_V4!$A$3:$AE$59</definedName>
    <definedName name="_xlnm._FilterDatabase" localSheetId="3" hidden="1">Riesgos_Corrupción!$A$5:$CG$107</definedName>
    <definedName name="Cargos" localSheetId="3">#REF!</definedName>
    <definedName name="Cargos">[1]Formulas!$B$2:$B$18</definedName>
    <definedName name="Opciones" localSheetId="3">#REF!</definedName>
    <definedName name="Opciones">[1]Formulas!$A$2:$A$18</definedName>
    <definedName name="Proceso">[2]LISTAS!$B$3:$B$15</definedName>
    <definedName name="X" localSheetId="3">#REF!</definedName>
    <definedName name="X">[1]Formulas!$B$13</definedName>
  </definedNames>
  <calcPr calcId="191028"/>
  <pivotCaches>
    <pivotCache cacheId="0" r:id="rId8"/>
    <pivotCache cacheId="13"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7" i="1" l="1"/>
  <c r="AD7" i="1"/>
  <c r="AC7" i="1"/>
  <c r="AD4" i="1"/>
  <c r="X61" i="1"/>
  <c r="AD107" i="11"/>
  <c r="AC107" i="11"/>
  <c r="AD106" i="11"/>
  <c r="AK106" i="11" s="1"/>
  <c r="AJ106" i="11" s="1"/>
  <c r="AC106" i="11"/>
  <c r="AD105" i="11"/>
  <c r="AC105" i="11"/>
  <c r="AD104" i="11"/>
  <c r="AC104" i="11"/>
  <c r="AD103" i="11"/>
  <c r="AC103" i="11"/>
  <c r="AD102" i="11"/>
  <c r="AC102" i="11"/>
  <c r="T102" i="11"/>
  <c r="S102" i="11" s="1"/>
  <c r="R102" i="11"/>
  <c r="H102" i="11"/>
  <c r="AD101" i="11"/>
  <c r="AM101" i="11" s="1"/>
  <c r="AL101" i="11" s="1"/>
  <c r="AC101" i="11"/>
  <c r="AD100" i="11"/>
  <c r="AK100" i="11" s="1"/>
  <c r="AJ100" i="11" s="1"/>
  <c r="AC100" i="11"/>
  <c r="AM99" i="11"/>
  <c r="AL99" i="11" s="1"/>
  <c r="AK99" i="11"/>
  <c r="AJ99" i="11" s="1"/>
  <c r="AC99" i="11"/>
  <c r="AD98" i="11"/>
  <c r="AK98" i="11" s="1"/>
  <c r="AJ98" i="11" s="1"/>
  <c r="AC98" i="11"/>
  <c r="AD97" i="11"/>
  <c r="AC97" i="11"/>
  <c r="AD96" i="11"/>
  <c r="AC96" i="11"/>
  <c r="T96" i="11"/>
  <c r="S96" i="11" s="1"/>
  <c r="R96" i="11"/>
  <c r="Q96" i="11" s="1"/>
  <c r="H96" i="11"/>
  <c r="AM95" i="11"/>
  <c r="AK95" i="11"/>
  <c r="AS90" i="11"/>
  <c r="AQ90" i="11"/>
  <c r="AO90" i="11"/>
  <c r="AM90" i="11"/>
  <c r="AM91" i="11" s="1"/>
  <c r="AM92" i="11" s="1"/>
  <c r="AM93" i="11" s="1"/>
  <c r="AM94" i="11" s="1"/>
  <c r="AK90" i="11"/>
  <c r="H90" i="11"/>
  <c r="AM89" i="11"/>
  <c r="AL89" i="11" s="1"/>
  <c r="AK89" i="11"/>
  <c r="AJ89" i="11" s="1"/>
  <c r="AM88" i="11"/>
  <c r="AL88" i="11" s="1"/>
  <c r="AK88" i="11"/>
  <c r="AJ88" i="11" s="1"/>
  <c r="AM84" i="11"/>
  <c r="AL84" i="11" s="1"/>
  <c r="AK84" i="11"/>
  <c r="AK85" i="11" s="1"/>
  <c r="H84" i="11"/>
  <c r="AM83" i="11"/>
  <c r="AK83" i="11"/>
  <c r="AM82" i="11"/>
  <c r="AK82" i="11"/>
  <c r="AM81" i="11"/>
  <c r="AK81" i="11"/>
  <c r="AS78" i="11"/>
  <c r="AQ78" i="11"/>
  <c r="AO78" i="11"/>
  <c r="AM78" i="11"/>
  <c r="AM79" i="11" s="1"/>
  <c r="AM80" i="11" s="1"/>
  <c r="AK78" i="11"/>
  <c r="H78" i="11"/>
  <c r="AD77" i="11"/>
  <c r="AK77" i="11" s="1"/>
  <c r="AJ77" i="11" s="1"/>
  <c r="AC77" i="11"/>
  <c r="AD76" i="11"/>
  <c r="AM76" i="11" s="1"/>
  <c r="AL76" i="11" s="1"/>
  <c r="AC76" i="11"/>
  <c r="AD75" i="11"/>
  <c r="AK75" i="11" s="1"/>
  <c r="AJ75" i="11" s="1"/>
  <c r="AC75" i="11"/>
  <c r="AD74" i="11"/>
  <c r="AC74" i="11"/>
  <c r="AD73" i="11"/>
  <c r="AC73" i="11"/>
  <c r="AD72" i="11"/>
  <c r="AC72" i="11"/>
  <c r="T72" i="11"/>
  <c r="R72" i="11"/>
  <c r="Q72" i="11" s="1"/>
  <c r="H72" i="11"/>
  <c r="AM66" i="11"/>
  <c r="AL66" i="11" s="1"/>
  <c r="AK66" i="11"/>
  <c r="AJ66" i="11" s="1"/>
  <c r="H66" i="11"/>
  <c r="AD65" i="11"/>
  <c r="AK65" i="11" s="1"/>
  <c r="AJ65" i="11" s="1"/>
  <c r="AC65" i="11"/>
  <c r="AD64" i="11"/>
  <c r="AK64" i="11" s="1"/>
  <c r="AJ64" i="11" s="1"/>
  <c r="AC64" i="11"/>
  <c r="AD63" i="11"/>
  <c r="AC63" i="11"/>
  <c r="AD62" i="11"/>
  <c r="AC62" i="11"/>
  <c r="AD61" i="11"/>
  <c r="AC61" i="11"/>
  <c r="AD60" i="11"/>
  <c r="AC60" i="11"/>
  <c r="T60" i="11"/>
  <c r="R60" i="11"/>
  <c r="Q60" i="11" s="1"/>
  <c r="H60" i="11"/>
  <c r="AD59" i="11"/>
  <c r="AM59" i="11" s="1"/>
  <c r="AL59" i="11" s="1"/>
  <c r="AC59" i="11"/>
  <c r="AD58" i="11"/>
  <c r="AM58" i="11" s="1"/>
  <c r="AL58" i="11" s="1"/>
  <c r="AC58" i="11"/>
  <c r="AD57" i="11"/>
  <c r="AC57" i="11"/>
  <c r="AD56" i="11"/>
  <c r="AC56" i="11"/>
  <c r="AD55" i="11"/>
  <c r="AC55" i="11"/>
  <c r="AD54" i="11"/>
  <c r="AC54" i="11"/>
  <c r="T54" i="11"/>
  <c r="S54" i="11" s="1"/>
  <c r="R54" i="11"/>
  <c r="Q54" i="11" s="1"/>
  <c r="H54" i="11"/>
  <c r="AD53" i="11"/>
  <c r="AK53" i="11" s="1"/>
  <c r="AJ53" i="11" s="1"/>
  <c r="AC53" i="11"/>
  <c r="AD52" i="11"/>
  <c r="AK52" i="11" s="1"/>
  <c r="AJ52" i="11" s="1"/>
  <c r="AC52" i="11"/>
  <c r="AD51" i="11"/>
  <c r="AC51" i="11"/>
  <c r="AD50" i="11"/>
  <c r="AC50" i="11"/>
  <c r="AD49" i="11"/>
  <c r="AC49" i="11"/>
  <c r="AD48" i="11"/>
  <c r="AC48" i="11"/>
  <c r="T48" i="11"/>
  <c r="S48" i="11" s="1"/>
  <c r="R48" i="11"/>
  <c r="Q48" i="11" s="1"/>
  <c r="H48" i="11"/>
  <c r="AD47" i="11"/>
  <c r="AK47" i="11" s="1"/>
  <c r="AJ47" i="11" s="1"/>
  <c r="AC47" i="11"/>
  <c r="AD46" i="11"/>
  <c r="AC46" i="11"/>
  <c r="AD45" i="11"/>
  <c r="AC45" i="11"/>
  <c r="AD44" i="11"/>
  <c r="AC44" i="11"/>
  <c r="AD43" i="11"/>
  <c r="AC43" i="11"/>
  <c r="AD42" i="11"/>
  <c r="AC42" i="11"/>
  <c r="T42" i="11"/>
  <c r="S42" i="11" s="1"/>
  <c r="R42" i="11"/>
  <c r="Q42" i="11" s="1"/>
  <c r="H42" i="11"/>
  <c r="AM41" i="11"/>
  <c r="AL41" i="11" s="1"/>
  <c r="AK41" i="11"/>
  <c r="AJ41" i="11" s="1"/>
  <c r="AM36" i="11"/>
  <c r="AM37" i="11" s="1"/>
  <c r="AL37" i="11" s="1"/>
  <c r="AK36" i="11"/>
  <c r="AK37" i="11" s="1"/>
  <c r="AJ37" i="11" s="1"/>
  <c r="H36" i="11"/>
  <c r="AD35" i="11"/>
  <c r="AM35" i="11" s="1"/>
  <c r="AL35" i="11" s="1"/>
  <c r="AC35" i="11"/>
  <c r="AD34" i="11"/>
  <c r="AC34" i="11"/>
  <c r="AD33" i="11"/>
  <c r="AC33" i="11"/>
  <c r="AD32" i="11"/>
  <c r="AC32" i="11"/>
  <c r="AD31" i="11"/>
  <c r="AC31" i="11"/>
  <c r="AD30" i="11"/>
  <c r="AC30" i="11"/>
  <c r="T30" i="11"/>
  <c r="S30" i="11" s="1"/>
  <c r="R30" i="11"/>
  <c r="Q30" i="11" s="1"/>
  <c r="H30" i="11"/>
  <c r="AD29" i="11"/>
  <c r="AM29" i="11" s="1"/>
  <c r="AL29" i="11" s="1"/>
  <c r="AC29" i="11"/>
  <c r="AD28" i="11"/>
  <c r="AM28" i="11" s="1"/>
  <c r="AL28" i="11" s="1"/>
  <c r="AC28" i="11"/>
  <c r="AD27" i="11"/>
  <c r="AC27" i="11"/>
  <c r="AD26" i="11"/>
  <c r="AC26" i="11"/>
  <c r="AD25" i="11"/>
  <c r="AC25" i="11"/>
  <c r="AD24" i="11"/>
  <c r="AC24" i="11"/>
  <c r="T24" i="11"/>
  <c r="R24" i="11"/>
  <c r="Q24" i="11" s="1"/>
  <c r="H24" i="11"/>
  <c r="AD23" i="11"/>
  <c r="AC23" i="11"/>
  <c r="AD22" i="11"/>
  <c r="AC22" i="11"/>
  <c r="AD21" i="11"/>
  <c r="AC21" i="11"/>
  <c r="AD20" i="11"/>
  <c r="AC20" i="11"/>
  <c r="AD19" i="11"/>
  <c r="AC19" i="11"/>
  <c r="AD18" i="11"/>
  <c r="AC18" i="11"/>
  <c r="T18" i="11"/>
  <c r="S18" i="11" s="1"/>
  <c r="R18" i="11"/>
  <c r="Q18" i="11" s="1"/>
  <c r="H18" i="11"/>
  <c r="AD17" i="11"/>
  <c r="AC17" i="11"/>
  <c r="AD16" i="11"/>
  <c r="AC16" i="11"/>
  <c r="AD15" i="11"/>
  <c r="AC15" i="11"/>
  <c r="AD14" i="11"/>
  <c r="AC14" i="11"/>
  <c r="AD13" i="11"/>
  <c r="AC13" i="11"/>
  <c r="AD12" i="11"/>
  <c r="AC12" i="11"/>
  <c r="T12" i="11"/>
  <c r="S12" i="11" s="1"/>
  <c r="R12" i="11"/>
  <c r="Q12" i="11" s="1"/>
  <c r="H12" i="11"/>
  <c r="AD11" i="11"/>
  <c r="AM11" i="11" s="1"/>
  <c r="AL11" i="11" s="1"/>
  <c r="AC11" i="11"/>
  <c r="AD10" i="11"/>
  <c r="AC10" i="11"/>
  <c r="AD9" i="11"/>
  <c r="AC9" i="11"/>
  <c r="AD8" i="11"/>
  <c r="AC8" i="11"/>
  <c r="AD7" i="11"/>
  <c r="AC7" i="11"/>
  <c r="AD6" i="11"/>
  <c r="AC6" i="11"/>
  <c r="T6" i="11"/>
  <c r="S6" i="11" s="1"/>
  <c r="R6" i="11"/>
  <c r="Q6" i="11" s="1"/>
  <c r="H6" i="11"/>
  <c r="AL36" i="11" l="1"/>
  <c r="AN66" i="11"/>
  <c r="AM96" i="11"/>
  <c r="AL96" i="11" s="1"/>
  <c r="AM77" i="11"/>
  <c r="AL77" i="11" s="1"/>
  <c r="AN77" i="11" s="1"/>
  <c r="AM18" i="11"/>
  <c r="AL18" i="11" s="1"/>
  <c r="AM24" i="11"/>
  <c r="AL24" i="11" s="1"/>
  <c r="AM106" i="11"/>
  <c r="AL106" i="11" s="1"/>
  <c r="AK35" i="11"/>
  <c r="AJ35" i="11" s="1"/>
  <c r="AN35" i="11" s="1"/>
  <c r="U96" i="11"/>
  <c r="AK67" i="11"/>
  <c r="AK68" i="11" s="1"/>
  <c r="AK69" i="11" s="1"/>
  <c r="AM64" i="11"/>
  <c r="AL64" i="11" s="1"/>
  <c r="AN64" i="11" s="1"/>
  <c r="AN106" i="11"/>
  <c r="U6" i="11"/>
  <c r="AM102" i="11"/>
  <c r="AM103" i="11" s="1"/>
  <c r="AN37" i="11"/>
  <c r="AM65" i="11"/>
  <c r="AL65" i="11" s="1"/>
  <c r="AN65" i="11" s="1"/>
  <c r="AK76" i="11"/>
  <c r="AJ76" i="11" s="1"/>
  <c r="AN76" i="11" s="1"/>
  <c r="AK28" i="11"/>
  <c r="AJ28" i="11" s="1"/>
  <c r="AN28" i="11" s="1"/>
  <c r="AK60" i="11"/>
  <c r="AJ60" i="11" s="1"/>
  <c r="AM85" i="11"/>
  <c r="AL85" i="11" s="1"/>
  <c r="AM67" i="11"/>
  <c r="AK24" i="11"/>
  <c r="AK25" i="11" s="1"/>
  <c r="AJ25" i="11" s="1"/>
  <c r="AK29" i="11"/>
  <c r="AJ29" i="11" s="1"/>
  <c r="AN29" i="11" s="1"/>
  <c r="AK72" i="11"/>
  <c r="AJ72" i="11" s="1"/>
  <c r="AK96" i="11"/>
  <c r="AJ96" i="11" s="1"/>
  <c r="AN96" i="11" s="1"/>
  <c r="AN89" i="11"/>
  <c r="V6" i="11"/>
  <c r="AM53" i="11"/>
  <c r="AL53" i="11" s="1"/>
  <c r="AN53" i="11" s="1"/>
  <c r="V96" i="11"/>
  <c r="AN99" i="11"/>
  <c r="AM19" i="11"/>
  <c r="AL19" i="11" s="1"/>
  <c r="V48" i="11"/>
  <c r="AK101" i="11"/>
  <c r="AJ101" i="11" s="1"/>
  <c r="AN101" i="11" s="1"/>
  <c r="U12" i="11"/>
  <c r="AK38" i="11"/>
  <c r="AK48" i="11"/>
  <c r="AK49" i="11" s="1"/>
  <c r="AJ49" i="11" s="1"/>
  <c r="AM52" i="11"/>
  <c r="AL52" i="11" s="1"/>
  <c r="AN52" i="11" s="1"/>
  <c r="AN41" i="11"/>
  <c r="AM48" i="11"/>
  <c r="AL48" i="11" s="1"/>
  <c r="AN88" i="11"/>
  <c r="AM12" i="11"/>
  <c r="AL12" i="11" s="1"/>
  <c r="V30" i="11"/>
  <c r="AT78" i="11"/>
  <c r="V12" i="11"/>
  <c r="AM97" i="11"/>
  <c r="AK46" i="11"/>
  <c r="AJ46" i="11" s="1"/>
  <c r="AM46" i="11"/>
  <c r="AL46" i="11" s="1"/>
  <c r="S72" i="11"/>
  <c r="U72" i="11" s="1"/>
  <c r="AM72" i="11"/>
  <c r="AT90" i="11"/>
  <c r="V54" i="11"/>
  <c r="U54" i="11"/>
  <c r="AK6" i="11"/>
  <c r="AM75" i="11"/>
  <c r="AL75" i="11" s="1"/>
  <c r="AN75" i="11" s="1"/>
  <c r="Q102" i="11"/>
  <c r="AK102" i="11"/>
  <c r="AM38" i="11"/>
  <c r="U48" i="11"/>
  <c r="AM34" i="11"/>
  <c r="AL34" i="11" s="1"/>
  <c r="AK34" i="11"/>
  <c r="AJ34" i="11" s="1"/>
  <c r="AK42" i="11"/>
  <c r="AJ85" i="11"/>
  <c r="AK86" i="11"/>
  <c r="AM100" i="11"/>
  <c r="AL100" i="11" s="1"/>
  <c r="AN100" i="11" s="1"/>
  <c r="AM10" i="11"/>
  <c r="AL10" i="11" s="1"/>
  <c r="AK10" i="11"/>
  <c r="AJ10" i="11" s="1"/>
  <c r="AN10" i="11" s="1"/>
  <c r="V42" i="11"/>
  <c r="U42" i="11"/>
  <c r="AK54" i="11"/>
  <c r="AK11" i="11"/>
  <c r="AJ11" i="11" s="1"/>
  <c r="AN11" i="11" s="1"/>
  <c r="AK18" i="11"/>
  <c r="S24" i="11"/>
  <c r="V24" i="11" s="1"/>
  <c r="AM54" i="11"/>
  <c r="AR90" i="11"/>
  <c r="AF90" i="11" s="1"/>
  <c r="AK58" i="11"/>
  <c r="AJ58" i="11" s="1"/>
  <c r="AN58" i="11" s="1"/>
  <c r="AM23" i="11"/>
  <c r="AL23" i="11" s="1"/>
  <c r="AK23" i="11"/>
  <c r="AJ23" i="11" s="1"/>
  <c r="U30" i="11"/>
  <c r="AK91" i="11"/>
  <c r="AK92" i="11" s="1"/>
  <c r="AK93" i="11" s="1"/>
  <c r="AK94" i="11" s="1"/>
  <c r="AK30" i="11"/>
  <c r="AK79" i="11"/>
  <c r="AK80" i="11" s="1"/>
  <c r="AM30" i="11"/>
  <c r="AK12" i="11"/>
  <c r="AK13" i="11" s="1"/>
  <c r="AJ13" i="11" s="1"/>
  <c r="AM42" i="11"/>
  <c r="AR78" i="11"/>
  <c r="AF78" i="11" s="1"/>
  <c r="AM98" i="11"/>
  <c r="AL98" i="11" s="1"/>
  <c r="AN98" i="11" s="1"/>
  <c r="AM6" i="11"/>
  <c r="V18" i="11"/>
  <c r="U18" i="11"/>
  <c r="AM47" i="11"/>
  <c r="AL47" i="11" s="1"/>
  <c r="AN47" i="11" s="1"/>
  <c r="S60" i="11"/>
  <c r="U60" i="11" s="1"/>
  <c r="AM60" i="11"/>
  <c r="AM107" i="11"/>
  <c r="AL107" i="11" s="1"/>
  <c r="AK107" i="11"/>
  <c r="AJ107" i="11" s="1"/>
  <c r="AK59" i="11"/>
  <c r="AJ59" i="11" s="1"/>
  <c r="AN59" i="11" s="1"/>
  <c r="AJ36" i="11"/>
  <c r="AJ84" i="11"/>
  <c r="AN23" i="11" l="1"/>
  <c r="AM25" i="11"/>
  <c r="AL25" i="11" s="1"/>
  <c r="AN25" i="11" s="1"/>
  <c r="AK61" i="11"/>
  <c r="AJ61" i="11" s="1"/>
  <c r="AJ24" i="11"/>
  <c r="AN24" i="11" s="1"/>
  <c r="AK97" i="11"/>
  <c r="AJ97" i="11" s="1"/>
  <c r="AM49" i="11"/>
  <c r="AL49" i="11" s="1"/>
  <c r="AL102" i="11"/>
  <c r="AM20" i="11"/>
  <c r="AL20" i="11" s="1"/>
  <c r="AK73" i="11"/>
  <c r="AJ73" i="11" s="1"/>
  <c r="AJ67" i="11"/>
  <c r="AJ68" i="11"/>
  <c r="AN85" i="11"/>
  <c r="AM86" i="11"/>
  <c r="AM87" i="11" s="1"/>
  <c r="AM68" i="11"/>
  <c r="AL67" i="11"/>
  <c r="V72" i="11"/>
  <c r="AK26" i="11"/>
  <c r="AJ26" i="11" s="1"/>
  <c r="AJ48" i="11"/>
  <c r="AN48" i="11" s="1"/>
  <c r="V60" i="11"/>
  <c r="AP78" i="11"/>
  <c r="AE78" i="11" s="1"/>
  <c r="AM13" i="11"/>
  <c r="AM14" i="11" s="1"/>
  <c r="AM26" i="11"/>
  <c r="AK39" i="11"/>
  <c r="AJ38" i="11"/>
  <c r="AP90" i="11"/>
  <c r="AE90" i="11" s="1"/>
  <c r="AN34" i="11"/>
  <c r="AN36" i="11"/>
  <c r="AM55" i="11"/>
  <c r="AL54" i="11"/>
  <c r="AM39" i="11"/>
  <c r="AL38" i="11"/>
  <c r="AL72" i="11"/>
  <c r="AL42" i="11"/>
  <c r="AM43" i="11"/>
  <c r="AK87" i="11"/>
  <c r="AJ86" i="11"/>
  <c r="U24" i="11"/>
  <c r="U102" i="11"/>
  <c r="V102" i="11"/>
  <c r="AN46" i="11"/>
  <c r="AN107" i="11"/>
  <c r="AK50" i="11"/>
  <c r="AJ69" i="11"/>
  <c r="AK70" i="11"/>
  <c r="AJ102" i="11"/>
  <c r="AK43" i="11"/>
  <c r="AJ42" i="11"/>
  <c r="AJ12" i="11"/>
  <c r="AK14" i="11"/>
  <c r="AL30" i="11"/>
  <c r="AM31" i="11"/>
  <c r="AK7" i="11"/>
  <c r="AJ6" i="11"/>
  <c r="AM104" i="11"/>
  <c r="AL103" i="11"/>
  <c r="AK31" i="11"/>
  <c r="AJ30" i="11"/>
  <c r="AK103" i="11"/>
  <c r="AK62" i="11"/>
  <c r="AL86" i="11"/>
  <c r="AN84" i="11"/>
  <c r="AL60" i="11"/>
  <c r="AK19" i="11"/>
  <c r="AJ18" i="11"/>
  <c r="AL6" i="11"/>
  <c r="AM7" i="11"/>
  <c r="AM61" i="11"/>
  <c r="AJ54" i="11"/>
  <c r="AK55" i="11"/>
  <c r="AM73" i="11"/>
  <c r="AL97" i="11"/>
  <c r="AQ96" i="11" s="1"/>
  <c r="AR96" i="11"/>
  <c r="AF96" i="11" s="1"/>
  <c r="AM50" i="11" l="1"/>
  <c r="AP96" i="11"/>
  <c r="AE96" i="11" s="1"/>
  <c r="AN67" i="11"/>
  <c r="AK74" i="11"/>
  <c r="AJ74" i="11" s="1"/>
  <c r="AO72" i="11" s="1"/>
  <c r="AK27" i="11"/>
  <c r="AJ27" i="11" s="1"/>
  <c r="AL13" i="11"/>
  <c r="AN13" i="11" s="1"/>
  <c r="AL87" i="11"/>
  <c r="AQ84" i="11" s="1"/>
  <c r="AR84" i="11"/>
  <c r="AF84" i="11" s="1"/>
  <c r="AN86" i="11"/>
  <c r="AM21" i="11"/>
  <c r="AL68" i="11"/>
  <c r="AN68" i="11" s="1"/>
  <c r="AM69" i="11"/>
  <c r="AK40" i="11"/>
  <c r="AJ40" i="11" s="1"/>
  <c r="AJ39" i="11"/>
  <c r="AL26" i="11"/>
  <c r="AM27" i="11"/>
  <c r="AN38" i="11"/>
  <c r="AN18" i="11"/>
  <c r="AJ50" i="11"/>
  <c r="AK51" i="11"/>
  <c r="AL39" i="11"/>
  <c r="AM40" i="11"/>
  <c r="AL40" i="11" s="1"/>
  <c r="AL50" i="11"/>
  <c r="AM51" i="11"/>
  <c r="AL51" i="11" s="1"/>
  <c r="AN42" i="11"/>
  <c r="AL55" i="11"/>
  <c r="AM56" i="11"/>
  <c r="AM8" i="11"/>
  <c r="AL7" i="11"/>
  <c r="AM32" i="11"/>
  <c r="AL31" i="11"/>
  <c r="AJ62" i="11"/>
  <c r="AK63" i="11"/>
  <c r="AN102" i="11"/>
  <c r="AL14" i="11"/>
  <c r="AM15" i="11"/>
  <c r="AN30" i="11"/>
  <c r="AL73" i="11"/>
  <c r="AN73" i="11" s="1"/>
  <c r="AM74" i="11"/>
  <c r="AJ55" i="11"/>
  <c r="AK56" i="11"/>
  <c r="AJ87" i="11"/>
  <c r="AP84" i="11"/>
  <c r="AE84" i="11" s="1"/>
  <c r="AN54" i="11"/>
  <c r="AN60" i="11"/>
  <c r="AN6" i="11"/>
  <c r="AJ103" i="11"/>
  <c r="AN103" i="11" s="1"/>
  <c r="AK104" i="11"/>
  <c r="AJ31" i="11"/>
  <c r="AK32" i="11"/>
  <c r="AJ14" i="11"/>
  <c r="AK15" i="11"/>
  <c r="AN49" i="11"/>
  <c r="AJ19" i="11"/>
  <c r="AN19" i="11" s="1"/>
  <c r="AK20" i="11"/>
  <c r="AM105" i="11"/>
  <c r="AL105" i="11" s="1"/>
  <c r="AL104" i="11"/>
  <c r="AJ43" i="11"/>
  <c r="AK44" i="11"/>
  <c r="AJ7" i="11"/>
  <c r="AK8" i="11"/>
  <c r="AM44" i="11"/>
  <c r="AL43" i="11"/>
  <c r="AL61" i="11"/>
  <c r="AN61" i="11" s="1"/>
  <c r="AM62" i="11"/>
  <c r="AN97" i="11"/>
  <c r="AS96" i="11" s="1"/>
  <c r="AO96" i="11"/>
  <c r="AT96" i="11" s="1"/>
  <c r="AN12" i="11"/>
  <c r="AK71" i="11"/>
  <c r="AJ71" i="11" s="1"/>
  <c r="AJ70" i="11"/>
  <c r="AN72" i="11"/>
  <c r="AN87" i="11" l="1"/>
  <c r="AP24" i="11"/>
  <c r="AE24" i="11" s="1"/>
  <c r="AQ36" i="11"/>
  <c r="AP72" i="11"/>
  <c r="AE72" i="11" s="1"/>
  <c r="AS84" i="11"/>
  <c r="AP36" i="11"/>
  <c r="AE36" i="11" s="1"/>
  <c r="AN39" i="11"/>
  <c r="AR102" i="11"/>
  <c r="AF102" i="11" s="1"/>
  <c r="AO36" i="11"/>
  <c r="AQ102" i="11"/>
  <c r="AN40" i="11"/>
  <c r="AS36" i="11" s="1"/>
  <c r="AL21" i="11"/>
  <c r="AM22" i="11"/>
  <c r="AL22" i="11" s="1"/>
  <c r="AR36" i="11"/>
  <c r="AF36" i="11" s="1"/>
  <c r="AN7" i="11"/>
  <c r="AL69" i="11"/>
  <c r="AN69" i="11" s="1"/>
  <c r="AM70" i="11"/>
  <c r="AN14" i="11"/>
  <c r="AL27" i="11"/>
  <c r="AN27" i="11" s="1"/>
  <c r="AR24" i="11"/>
  <c r="AF24" i="11" s="1"/>
  <c r="AN31" i="11"/>
  <c r="AN26" i="11"/>
  <c r="AQ24" i="11"/>
  <c r="AQ48" i="11"/>
  <c r="AP66" i="11"/>
  <c r="AE66" i="11" s="1"/>
  <c r="AL44" i="11"/>
  <c r="AM45" i="11"/>
  <c r="AL45" i="11" s="1"/>
  <c r="AL56" i="11"/>
  <c r="AM57" i="11"/>
  <c r="AJ20" i="11"/>
  <c r="AN20" i="11" s="1"/>
  <c r="AK21" i="11"/>
  <c r="AN43" i="11"/>
  <c r="AJ56" i="11"/>
  <c r="AK57" i="11"/>
  <c r="AJ63" i="11"/>
  <c r="AO60" i="11" s="1"/>
  <c r="AP60" i="11"/>
  <c r="AE60" i="11" s="1"/>
  <c r="AK9" i="11"/>
  <c r="AJ9" i="11" s="1"/>
  <c r="AJ8" i="11"/>
  <c r="AO66" i="11"/>
  <c r="AO24" i="11"/>
  <c r="AR48" i="11"/>
  <c r="AF48" i="11" s="1"/>
  <c r="AJ104" i="11"/>
  <c r="AN104" i="11" s="1"/>
  <c r="AK105" i="11"/>
  <c r="AJ105" i="11" s="1"/>
  <c r="AN105" i="11" s="1"/>
  <c r="AN55" i="11"/>
  <c r="AO84" i="11"/>
  <c r="AT84" i="11" s="1"/>
  <c r="AL32" i="11"/>
  <c r="AM33" i="11"/>
  <c r="AL33" i="11" s="1"/>
  <c r="AL15" i="11"/>
  <c r="AM16" i="11"/>
  <c r="AJ44" i="11"/>
  <c r="AK45" i="11"/>
  <c r="AJ45" i="11" s="1"/>
  <c r="AL74" i="11"/>
  <c r="AR72" i="11"/>
  <c r="AF72" i="11" s="1"/>
  <c r="AJ51" i="11"/>
  <c r="AN51" i="11" s="1"/>
  <c r="AP48" i="11"/>
  <c r="AE48" i="11" s="1"/>
  <c r="AJ15" i="11"/>
  <c r="AK16" i="11"/>
  <c r="AK33" i="11"/>
  <c r="AJ33" i="11" s="1"/>
  <c r="AJ32" i="11"/>
  <c r="AL62" i="11"/>
  <c r="AN62" i="11" s="1"/>
  <c r="AM63" i="11"/>
  <c r="AL63" i="11" s="1"/>
  <c r="AM9" i="11"/>
  <c r="AL8" i="11"/>
  <c r="AN50" i="11"/>
  <c r="AQ60" i="11" l="1"/>
  <c r="AQ18" i="11"/>
  <c r="AR18" i="11"/>
  <c r="AF18" i="11" s="1"/>
  <c r="AT36" i="11"/>
  <c r="AR30" i="11"/>
  <c r="AF30" i="11" s="1"/>
  <c r="AS24" i="11"/>
  <c r="AS48" i="11"/>
  <c r="AP30" i="11"/>
  <c r="AE30" i="11" s="1"/>
  <c r="AP6" i="11"/>
  <c r="AE6" i="11" s="1"/>
  <c r="AT24" i="11"/>
  <c r="AM71" i="11"/>
  <c r="AL70" i="11"/>
  <c r="AQ42" i="11"/>
  <c r="AS102" i="11"/>
  <c r="AR60" i="11"/>
  <c r="AF60" i="11" s="1"/>
  <c r="AN45" i="11"/>
  <c r="AO48" i="11"/>
  <c r="AT48" i="11" s="1"/>
  <c r="AR42" i="11"/>
  <c r="AF42" i="11" s="1"/>
  <c r="AN56" i="11"/>
  <c r="AN32" i="11"/>
  <c r="AO30" i="11"/>
  <c r="AN44" i="11"/>
  <c r="AO42" i="11"/>
  <c r="AT60" i="11"/>
  <c r="AN33" i="11"/>
  <c r="AL16" i="11"/>
  <c r="AM17" i="11"/>
  <c r="AK22" i="11"/>
  <c r="AJ22" i="11" s="1"/>
  <c r="AN22" i="11" s="1"/>
  <c r="AJ21" i="11"/>
  <c r="AO102" i="11"/>
  <c r="AT102" i="11" s="1"/>
  <c r="AN8" i="11"/>
  <c r="AO6" i="11"/>
  <c r="AL57" i="11"/>
  <c r="AQ54" i="11" s="1"/>
  <c r="AR54" i="11"/>
  <c r="AF54" i="11" s="1"/>
  <c r="AQ30" i="11"/>
  <c r="AJ16" i="11"/>
  <c r="AK17" i="11"/>
  <c r="AP42" i="11"/>
  <c r="AE42" i="11" s="1"/>
  <c r="AL9" i="11"/>
  <c r="AN9" i="11" s="1"/>
  <c r="AR6" i="11"/>
  <c r="AF6" i="11" s="1"/>
  <c r="AN63" i="11"/>
  <c r="AS60" i="11" s="1"/>
  <c r="AP102" i="11"/>
  <c r="AE102" i="11" s="1"/>
  <c r="AN15" i="11"/>
  <c r="AN74" i="11"/>
  <c r="AS72" i="11" s="1"/>
  <c r="AQ72" i="11"/>
  <c r="AT72" i="11" s="1"/>
  <c r="AJ57" i="11"/>
  <c r="AO54" i="11" s="1"/>
  <c r="AP54" i="11"/>
  <c r="AE54" i="11" s="1"/>
  <c r="AT42" i="11" l="1"/>
  <c r="AN70" i="11"/>
  <c r="AS42" i="11"/>
  <c r="AL71" i="11"/>
  <c r="AN71" i="11" s="1"/>
  <c r="AR66" i="11"/>
  <c r="AF66" i="11" s="1"/>
  <c r="AN16" i="11"/>
  <c r="AS30" i="11"/>
  <c r="AS6" i="11"/>
  <c r="AT30" i="11"/>
  <c r="AN21" i="11"/>
  <c r="AS18" i="11" s="1"/>
  <c r="AO18" i="11"/>
  <c r="AT18" i="11" s="1"/>
  <c r="AJ17" i="11"/>
  <c r="AP12" i="11"/>
  <c r="AE12" i="11" s="1"/>
  <c r="AQ6" i="11"/>
  <c r="AT6" i="11" s="1"/>
  <c r="AL17" i="11"/>
  <c r="AQ12" i="11" s="1"/>
  <c r="AR12" i="11"/>
  <c r="AF12" i="11" s="1"/>
  <c r="AN57" i="11"/>
  <c r="AS54" i="11" s="1"/>
  <c r="AT54" i="11"/>
  <c r="AP18" i="11"/>
  <c r="AE18" i="11" s="1"/>
  <c r="AS66" i="11" l="1"/>
  <c r="AQ66" i="11"/>
  <c r="AT66" i="11" s="1"/>
  <c r="AN17" i="11"/>
  <c r="AS12" i="11" s="1"/>
  <c r="AO12" i="11"/>
  <c r="AT12" i="11" s="1"/>
  <c r="T61" i="1" l="1"/>
  <c r="X12" i="1" l="1"/>
  <c r="X8" i="1"/>
  <c r="X18" i="1"/>
  <c r="T45" i="1"/>
  <c r="X45" i="1"/>
  <c r="AB61" i="1" l="1"/>
  <c r="X5" i="1"/>
  <c r="X6" i="1"/>
  <c r="X7" i="1"/>
  <c r="X9" i="1"/>
  <c r="X10" i="1"/>
  <c r="X11" i="1"/>
  <c r="X13" i="1"/>
  <c r="X14" i="1"/>
  <c r="X15" i="1"/>
  <c r="X16" i="1"/>
  <c r="X17" i="1"/>
  <c r="X19" i="1"/>
  <c r="X20" i="1"/>
  <c r="X21" i="1"/>
  <c r="X22" i="1"/>
  <c r="X23" i="1"/>
  <c r="X24" i="1"/>
  <c r="X25" i="1"/>
  <c r="X26" i="1"/>
  <c r="X27" i="1"/>
  <c r="X28" i="1"/>
  <c r="X29" i="1"/>
  <c r="X30" i="1"/>
  <c r="X31" i="1"/>
  <c r="X32" i="1"/>
  <c r="X33" i="1"/>
  <c r="X34" i="1"/>
  <c r="X35" i="1"/>
  <c r="X36" i="1"/>
  <c r="X37" i="1"/>
  <c r="X38" i="1"/>
  <c r="X39" i="1"/>
  <c r="X40" i="1"/>
  <c r="X41" i="1"/>
  <c r="X42" i="1"/>
  <c r="X43" i="1"/>
  <c r="X44" i="1"/>
  <c r="X46" i="1"/>
  <c r="X47" i="1"/>
  <c r="X48" i="1"/>
  <c r="X49" i="1"/>
  <c r="X50" i="1"/>
  <c r="X51" i="1"/>
  <c r="X52" i="1"/>
  <c r="X53" i="1"/>
  <c r="X54" i="1"/>
  <c r="X55" i="1"/>
  <c r="X56" i="1"/>
  <c r="X57" i="1"/>
  <c r="X58" i="1"/>
  <c r="X59" i="1"/>
  <c r="X4" i="1"/>
  <c r="I61" i="1"/>
  <c r="J61" i="1"/>
  <c r="K61" i="1"/>
  <c r="L61" i="1"/>
  <c r="M61" i="1"/>
  <c r="N61" i="1"/>
  <c r="O61" i="1"/>
  <c r="P61" i="1"/>
  <c r="Q61" i="1"/>
  <c r="R61" i="1"/>
  <c r="S61" i="1"/>
  <c r="H61" i="1"/>
  <c r="Y2" i="1" l="1"/>
  <c r="L62" i="1"/>
  <c r="H62" i="1"/>
  <c r="P62" i="1"/>
  <c r="Y14" i="1" l="1"/>
  <c r="Y4" i="1"/>
  <c r="Y24" i="1"/>
  <c r="Y45" i="1"/>
  <c r="Z45" i="1" s="1"/>
  <c r="AA45" i="1" s="1"/>
  <c r="Y11" i="1"/>
  <c r="Y7" i="1"/>
  <c r="Y16" i="1"/>
  <c r="Y59" i="1"/>
  <c r="Y57" i="1"/>
  <c r="Y33" i="1"/>
  <c r="Y41" i="1"/>
  <c r="Y15" i="1"/>
  <c r="Y43" i="1"/>
  <c r="Y52" i="1"/>
  <c r="Y10" i="1"/>
  <c r="Y23" i="1"/>
  <c r="Y5" i="1"/>
  <c r="Y13" i="1"/>
  <c r="Y12" i="1"/>
  <c r="Y21" i="1"/>
  <c r="Y32" i="1"/>
  <c r="Y42" i="1"/>
  <c r="Y46" i="1"/>
  <c r="Y30" i="1"/>
  <c r="Y40" i="1"/>
  <c r="Y51" i="1"/>
  <c r="Y50" i="1"/>
  <c r="Y49" i="1"/>
  <c r="Y35" i="1"/>
  <c r="Y58" i="1"/>
  <c r="Y47" i="1"/>
  <c r="Y34" i="1"/>
  <c r="Y56" i="1"/>
  <c r="Y9" i="1"/>
  <c r="Y20" i="1"/>
  <c r="Y31" i="1"/>
  <c r="Y54" i="1"/>
  <c r="Y18" i="1"/>
  <c r="Y29" i="1"/>
  <c r="Y39" i="1"/>
  <c r="Y38" i="1"/>
  <c r="Y48" i="1"/>
  <c r="Y36" i="1"/>
  <c r="Y22" i="1"/>
  <c r="Y44" i="1"/>
  <c r="Y55" i="1"/>
  <c r="Y8" i="1"/>
  <c r="Y19" i="1"/>
  <c r="Y53" i="1"/>
  <c r="Y6" i="1"/>
  <c r="Y17" i="1"/>
  <c r="Y28" i="1"/>
  <c r="Y27" i="1"/>
  <c r="Y26" i="1"/>
  <c r="Y37" i="1"/>
  <c r="Y25" i="1"/>
  <c r="T5" i="1"/>
  <c r="T6" i="1"/>
  <c r="T7" i="1"/>
  <c r="T8" i="1"/>
  <c r="T9" i="1"/>
  <c r="T10" i="1"/>
  <c r="T11" i="1"/>
  <c r="T12" i="1"/>
  <c r="T13" i="1"/>
  <c r="T14" i="1"/>
  <c r="Z14" i="1" s="1"/>
  <c r="AA14" i="1" s="1"/>
  <c r="T15" i="1"/>
  <c r="T16" i="1"/>
  <c r="T17" i="1"/>
  <c r="T18" i="1"/>
  <c r="T19" i="1"/>
  <c r="T20" i="1"/>
  <c r="T21" i="1"/>
  <c r="T22" i="1"/>
  <c r="T23" i="1"/>
  <c r="T24" i="1"/>
  <c r="Z24" i="1" s="1"/>
  <c r="AA24" i="1" s="1"/>
  <c r="T25" i="1"/>
  <c r="T26" i="1"/>
  <c r="T27" i="1"/>
  <c r="T28" i="1"/>
  <c r="T29" i="1"/>
  <c r="T30" i="1"/>
  <c r="T31" i="1"/>
  <c r="T32" i="1"/>
  <c r="T33" i="1"/>
  <c r="T34" i="1"/>
  <c r="T35" i="1"/>
  <c r="T36" i="1"/>
  <c r="T37" i="1"/>
  <c r="T38" i="1"/>
  <c r="T39" i="1"/>
  <c r="T40" i="1"/>
  <c r="T41" i="1"/>
  <c r="T42" i="1"/>
  <c r="T43" i="1"/>
  <c r="T44" i="1"/>
  <c r="T46" i="1"/>
  <c r="T47" i="1"/>
  <c r="T48" i="1"/>
  <c r="T49" i="1"/>
  <c r="T50" i="1"/>
  <c r="T51" i="1"/>
  <c r="T52" i="1"/>
  <c r="T53" i="1"/>
  <c r="T54" i="1"/>
  <c r="T55" i="1"/>
  <c r="T56" i="1"/>
  <c r="T57" i="1"/>
  <c r="T58" i="1"/>
  <c r="T59" i="1"/>
  <c r="T4" i="1"/>
  <c r="Z4" i="1" l="1"/>
  <c r="AA4" i="1" s="1"/>
  <c r="AC24" i="1"/>
  <c r="Z25" i="1"/>
  <c r="AA25" i="1" s="1"/>
  <c r="Z22" i="1"/>
  <c r="AA22" i="1" s="1"/>
  <c r="Z38" i="1"/>
  <c r="AA38" i="1" s="1"/>
  <c r="Z58" i="1"/>
  <c r="AA58" i="1" s="1"/>
  <c r="Z42" i="1"/>
  <c r="AA42" i="1" s="1"/>
  <c r="Z13" i="1"/>
  <c r="AA13" i="1" s="1"/>
  <c r="AC45" i="1"/>
  <c r="Z37" i="1"/>
  <c r="AA37" i="1" s="1"/>
  <c r="Z36" i="1"/>
  <c r="AA36" i="1" s="1"/>
  <c r="Z56" i="1"/>
  <c r="AA56" i="1" s="1"/>
  <c r="Z32" i="1"/>
  <c r="AA32" i="1" s="1"/>
  <c r="Z55" i="1"/>
  <c r="AA55" i="1" s="1"/>
  <c r="Z43" i="1"/>
  <c r="AA43" i="1" s="1"/>
  <c r="Z20" i="1"/>
  <c r="AA20" i="1" s="1"/>
  <c r="Z47" i="1"/>
  <c r="AA47" i="1" s="1"/>
  <c r="Z12" i="1"/>
  <c r="AA12" i="1" s="1"/>
  <c r="Z57" i="1"/>
  <c r="AA57" i="1" s="1"/>
  <c r="Z11" i="1"/>
  <c r="AA11" i="1" s="1"/>
  <c r="Z35" i="1"/>
  <c r="AA35" i="1" s="1"/>
  <c r="Z33" i="1"/>
  <c r="AA33" i="1" s="1"/>
  <c r="Z16" i="1"/>
  <c r="AA16" i="1" s="1"/>
  <c r="Z31" i="1"/>
  <c r="AA31" i="1" s="1"/>
  <c r="Z23" i="1"/>
  <c r="AA23" i="1" s="1"/>
  <c r="AA7" i="1"/>
  <c r="Z53" i="1"/>
  <c r="AA53" i="1" s="1"/>
  <c r="Z34" i="1"/>
  <c r="AA34" i="1" s="1"/>
  <c r="Z26" i="1"/>
  <c r="AA26" i="1" s="1"/>
  <c r="Z48" i="1"/>
  <c r="AA48" i="1" s="1"/>
  <c r="Z21" i="1"/>
  <c r="AA21" i="1" s="1"/>
  <c r="Z49" i="1"/>
  <c r="AA49" i="1" s="1"/>
  <c r="Z30" i="1"/>
  <c r="AA30" i="1" s="1"/>
  <c r="Z10" i="1"/>
  <c r="AA10" i="1" s="1"/>
  <c r="Z41" i="1"/>
  <c r="AA41" i="1" s="1"/>
  <c r="Z52" i="1"/>
  <c r="AA52" i="1" s="1"/>
  <c r="Z40" i="1"/>
  <c r="AA40" i="1" s="1"/>
  <c r="Z5" i="1"/>
  <c r="AA5" i="1" s="1"/>
  <c r="Z6" i="1"/>
  <c r="AA6" i="1" s="1"/>
  <c r="Z17" i="1"/>
  <c r="AA17" i="1" s="1"/>
  <c r="Z59" i="1"/>
  <c r="AA59" i="1" s="1"/>
  <c r="Z15" i="1"/>
  <c r="AA15" i="1" s="1"/>
  <c r="Z18" i="1"/>
  <c r="AA18" i="1" s="1"/>
  <c r="Y61" i="1"/>
  <c r="Z51" i="1"/>
  <c r="AA51" i="1" s="1"/>
  <c r="Z28" i="1"/>
  <c r="AA28" i="1" s="1"/>
  <c r="Z9" i="1"/>
  <c r="AA9" i="1" s="1"/>
  <c r="Z54" i="1"/>
  <c r="AA54" i="1" s="1"/>
  <c r="Z39" i="1"/>
  <c r="AA39" i="1" s="1"/>
  <c r="Z19" i="1"/>
  <c r="AA19" i="1" s="1"/>
  <c r="Z8" i="1"/>
  <c r="AA8" i="1" s="1"/>
  <c r="Z50" i="1"/>
  <c r="AA50" i="1" s="1"/>
  <c r="Z46" i="1"/>
  <c r="AA46" i="1" s="1"/>
  <c r="Z27" i="1"/>
  <c r="AA27" i="1" s="1"/>
  <c r="Z44" i="1"/>
  <c r="AA44" i="1" s="1"/>
  <c r="Z29" i="1"/>
  <c r="AA29" i="1" s="1"/>
  <c r="AC4" i="1"/>
  <c r="AD24" i="1" l="1"/>
  <c r="AC29" i="1"/>
  <c r="AC50" i="1"/>
  <c r="AC54" i="1"/>
  <c r="AC17" i="1"/>
  <c r="AC52" i="1"/>
  <c r="AC49" i="1"/>
  <c r="AD49" i="1" s="1"/>
  <c r="AC26" i="1"/>
  <c r="AC33" i="1"/>
  <c r="AC12" i="1"/>
  <c r="AC55" i="1"/>
  <c r="AC37" i="1"/>
  <c r="AC42" i="1"/>
  <c r="AC25" i="1"/>
  <c r="AC44" i="1"/>
  <c r="AC8" i="1"/>
  <c r="AC9" i="1"/>
  <c r="AC18" i="1"/>
  <c r="AC6" i="1"/>
  <c r="AC41" i="1"/>
  <c r="AC34" i="1"/>
  <c r="AC23" i="1"/>
  <c r="AC35" i="1"/>
  <c r="AC47" i="1"/>
  <c r="AC32" i="1"/>
  <c r="AC58" i="1"/>
  <c r="AC27" i="1"/>
  <c r="AC19" i="1"/>
  <c r="AC28" i="1"/>
  <c r="AC15" i="1"/>
  <c r="AC5" i="1"/>
  <c r="AC10" i="1"/>
  <c r="AC21" i="1"/>
  <c r="AC31" i="1"/>
  <c r="AC11" i="1"/>
  <c r="AC20" i="1"/>
  <c r="AC56" i="1"/>
  <c r="AC14" i="1"/>
  <c r="AD14" i="1" s="1"/>
  <c r="AC38" i="1"/>
  <c r="AC46" i="1"/>
  <c r="AC39" i="1"/>
  <c r="AC51" i="1"/>
  <c r="AC59" i="1"/>
  <c r="AC40" i="1"/>
  <c r="AC30" i="1"/>
  <c r="AC48" i="1"/>
  <c r="AC53" i="1"/>
  <c r="AC16" i="1"/>
  <c r="AC57" i="1"/>
  <c r="AC43" i="1"/>
  <c r="AC36" i="1"/>
  <c r="AC13" i="1"/>
  <c r="AC22" i="1"/>
  <c r="AD45" i="1"/>
  <c r="AD33" i="1" l="1"/>
  <c r="AD54" i="1"/>
  <c r="AD19" i="1"/>
  <c r="AD48" i="1"/>
  <c r="AD46" i="1"/>
  <c r="AD16" i="1"/>
  <c r="AD51" i="1"/>
  <c r="AD26" i="1"/>
  <c r="AD34" i="1"/>
  <c r="AD23" i="1"/>
  <c r="AD47" i="1"/>
  <c r="AD56" i="1"/>
  <c r="AD53" i="1"/>
  <c r="AD42" i="1"/>
  <c r="AC61" i="1"/>
  <c r="AD10" i="1"/>
  <c r="AD44" i="1"/>
  <c r="AD55" i="1"/>
  <c r="AD29" i="1"/>
  <c r="AD57" i="1"/>
  <c r="AD11" i="1"/>
  <c r="AD43" i="1"/>
  <c r="AD20" i="1"/>
  <c r="AD31" i="1"/>
  <c r="AD21" i="1"/>
  <c r="AD28" i="1"/>
  <c r="AD32" i="1"/>
  <c r="AD41" i="1"/>
  <c r="AD18" i="1"/>
  <c r="AD8" i="1"/>
  <c r="AD50" i="1"/>
  <c r="AD36" i="1"/>
  <c r="AD30" i="1"/>
  <c r="AD59" i="1"/>
  <c r="AD39" i="1"/>
  <c r="AD38" i="1"/>
  <c r="AD15" i="1"/>
  <c r="AD58" i="1"/>
  <c r="AD6" i="1"/>
  <c r="AD9" i="1"/>
  <c r="AD52" i="1"/>
  <c r="AD22" i="1"/>
  <c r="AD13" i="1"/>
  <c r="AD40" i="1"/>
  <c r="AD27" i="1"/>
  <c r="AD35" i="1"/>
  <c r="AD12" i="1"/>
  <c r="AD17" i="1"/>
  <c r="AD5" i="1"/>
  <c r="AD25" i="1"/>
  <c r="AD37" i="1"/>
  <c r="AA61" i="1"/>
</calcChain>
</file>

<file path=xl/sharedStrings.xml><?xml version="1.0" encoding="utf-8"?>
<sst xmlns="http://schemas.openxmlformats.org/spreadsheetml/2006/main" count="2678" uniqueCount="1017">
  <si>
    <t>SEGUIMIENTO AL PLAN ANTICORRUPCIÓN Y DE ATENCIÓN AL CIUDADANO (PAAC) - TERCER CUATRIMESTRE DE 2023</t>
  </si>
  <si>
    <t>Resultados del PAAC 2023 por componentes</t>
  </si>
  <si>
    <t>COMPONENTES</t>
  </si>
  <si>
    <t>Suma de Avance programado</t>
  </si>
  <si>
    <t>Suma de Avance con evidencia</t>
  </si>
  <si>
    <t>Promedio de Eficacia</t>
  </si>
  <si>
    <t>RECOMENDACIONES GENERALES</t>
  </si>
  <si>
    <t>2. Racionalización de trámites</t>
  </si>
  <si>
    <r>
      <t xml:space="preserve">a) Incluir las actividades sin evidencia de cumplimiento, en el </t>
    </r>
    <r>
      <rPr>
        <i/>
        <sz val="10"/>
        <color theme="1"/>
        <rFont val="Arial"/>
        <family val="2"/>
      </rPr>
      <t>programa de transparencia y ética pública</t>
    </r>
    <r>
      <rPr>
        <sz val="10"/>
        <color theme="1"/>
        <rFont val="Arial"/>
        <family val="2"/>
      </rPr>
      <t xml:space="preserve"> - PTEP de 2024, previo análisis de capacidad y responsables</t>
    </r>
  </si>
  <si>
    <t>1. Gestión del riesgo de corrupción</t>
  </si>
  <si>
    <t>b) Garantizar coherencia entre actividades y entregables</t>
  </si>
  <si>
    <t>6. Integridad y conflictos de interés</t>
  </si>
  <si>
    <t>c) Atender las recomendaciones específicas frente a la administración del riesgo de corrupción, consignadas en la hoja "Recomendaciones-riesgos" columna N</t>
  </si>
  <si>
    <t>4. Mecanismos para mejorar la atención al ciudadano</t>
  </si>
  <si>
    <t>d) Trabajar en acciones mejor diseñadas para los componentes 3 y 5, lo cuales apenas alcanzaron una eficacia del 50%</t>
  </si>
  <si>
    <t>3. Estrategia de rendición de cuentas</t>
  </si>
  <si>
    <t>e) Los procesos de direccionamiento estratégico, información y comunicación, y contabilidad y presupuesto deben mejorar el monitoreo a sus compromisos en el PTEP 2024</t>
  </si>
  <si>
    <t>5. Mecanismos para la transparencia y acceso a la información pública</t>
  </si>
  <si>
    <r>
      <t>f) Las dependencias de</t>
    </r>
    <r>
      <rPr>
        <i/>
        <sz val="10"/>
        <color theme="1"/>
        <rFont val="Arial"/>
        <family val="2"/>
      </rPr>
      <t xml:space="preserve"> tecnologías de la información</t>
    </r>
    <r>
      <rPr>
        <sz val="10"/>
        <color theme="1"/>
        <rFont val="Arial"/>
        <family val="2"/>
      </rPr>
      <t xml:space="preserve"> y </t>
    </r>
    <r>
      <rPr>
        <i/>
        <sz val="10"/>
        <color theme="1"/>
        <rFont val="Arial"/>
        <family val="2"/>
      </rPr>
      <t>gestión financiera</t>
    </r>
    <r>
      <rPr>
        <sz val="10"/>
        <color theme="1"/>
        <rFont val="Arial"/>
        <family val="2"/>
      </rPr>
      <t xml:space="preserve">, y el </t>
    </r>
    <r>
      <rPr>
        <i/>
        <sz val="10"/>
        <color theme="1"/>
        <rFont val="Arial"/>
        <family val="2"/>
      </rPr>
      <t>equipo de comunicaciones y prensa</t>
    </r>
    <r>
      <rPr>
        <sz val="10"/>
        <color theme="1"/>
        <rFont val="Arial"/>
        <family val="2"/>
      </rPr>
      <t xml:space="preserve"> deben mejorar el monitoreo de sus compromisos en el PTEP 2024 </t>
    </r>
  </si>
  <si>
    <t>Total general</t>
  </si>
  <si>
    <t>Resultados del PAAC 2023 por procesos</t>
  </si>
  <si>
    <t>Proceso responsable</t>
  </si>
  <si>
    <t>FELICITACIONES</t>
  </si>
  <si>
    <t>Mejoramiento continúo</t>
  </si>
  <si>
    <t>Según los planes de reducción de riesgos de corrupción 2023, felicitamos a las siguientes dependencias por su compromiso</t>
  </si>
  <si>
    <t>Gestión_del_Talento_humano</t>
  </si>
  <si>
    <t>a) Grupo de talento humano</t>
  </si>
  <si>
    <t>Adquisiciones</t>
  </si>
  <si>
    <t>b) Grupo sello editorial</t>
  </si>
  <si>
    <t>Evaluación_Independiente</t>
  </si>
  <si>
    <t>c) Grupo de recursos físicos</t>
  </si>
  <si>
    <t>Mejoramiento_continúo</t>
  </si>
  <si>
    <t>Fueron lo grupos que cerraron el 2023 con todas las acciones cumplidas (ver última tabla de la hoja "recomendaciones - riesgos"</t>
  </si>
  <si>
    <t>Direccionamiento_estratégico</t>
  </si>
  <si>
    <t>Información_y_Comunicación</t>
  </si>
  <si>
    <t>Contabilidad_y_Presupuesto</t>
  </si>
  <si>
    <t>Resultados del PAAC 2023 por dependencias</t>
  </si>
  <si>
    <t>Dependencia responsable</t>
  </si>
  <si>
    <t>OBSERVACIONES</t>
  </si>
  <si>
    <t>Grupo de Talento humano</t>
  </si>
  <si>
    <t>a) Según el nivel de severidad del riesgo del proceso de Alianzas, se incumple la política de riesgos al no establecer plan de reducción</t>
  </si>
  <si>
    <t>DIRECCIÓN GENERAL -  Unidad de Control Interno</t>
  </si>
  <si>
    <t>b) Hay un error en los responsables establecidos en las actividades 1.7. y 1.8 del PAAC, publicado en el portal web</t>
  </si>
  <si>
    <t>Grupo de Gestión contractual</t>
  </si>
  <si>
    <t>c) En el monitoreo a los riesgos hay que tener en cuenta que si la fecha de finalización ya pasó, el estado de la actividad es "vencida", no puede ser "en curso"</t>
  </si>
  <si>
    <t>Grupo de Planeación</t>
  </si>
  <si>
    <t>d) Se suscribieron 30 actividades en planes de reducción de las cuales se cumplieron 14, es decir el 46,67% (ver la última tabla de la hoja recomendaciones)</t>
  </si>
  <si>
    <t>SUBDIRECCIÓN ACADÉMICA - Equipo de comunicaciones y prensa</t>
  </si>
  <si>
    <t>Grupo de gestión financiera</t>
  </si>
  <si>
    <t>Grupo de tecnologías de la Información</t>
  </si>
  <si>
    <t>RECOMENDACIONES PARA LA IMPLEMENTACIÓN DE ACCIONES QUE MEJOREN LA ADMINISTRACIÓN DEL RIESGO</t>
  </si>
  <si>
    <t>Cuenta de Clasificación del riesgo</t>
  </si>
  <si>
    <t>Etiquetas de columna</t>
  </si>
  <si>
    <t>Clasificación del riesgo</t>
  </si>
  <si>
    <t>Etiquetas de fila</t>
  </si>
  <si>
    <t>Fraude interno</t>
  </si>
  <si>
    <t>Daños activos físicos</t>
  </si>
  <si>
    <t>Usuarios, productos y prácticas organizacionales</t>
  </si>
  <si>
    <t>Privilegiar identificación de riesgos relacionados con:
- Daños activos físicos
- Usuarios, productos y prácticas organizacionales</t>
  </si>
  <si>
    <t>Contabilidad y presupuesto</t>
  </si>
  <si>
    <t>Apropiación social del conocimiento y del patrimonio</t>
  </si>
  <si>
    <t>Direccionamiento estratégico</t>
  </si>
  <si>
    <t>Formación</t>
  </si>
  <si>
    <t>Gestión del talento humano</t>
  </si>
  <si>
    <t>Gestión de bienes y servicios</t>
  </si>
  <si>
    <t>Alianzas</t>
  </si>
  <si>
    <t>Información y comunicación</t>
  </si>
  <si>
    <t>Control Disciplinario</t>
  </si>
  <si>
    <t>Suma de Frecuencia de la actividad que origina el riesgo
(Veces al año)</t>
  </si>
  <si>
    <t>Frecuencia de ejecución</t>
  </si>
  <si>
    <t>Privilegiar identificación de riesgos en actividades de procesos con alta frecuencia</t>
  </si>
  <si>
    <t>Cuenta de Momento de ejecución</t>
  </si>
  <si>
    <t>Momento de ejecución</t>
  </si>
  <si>
    <t>Preventivo</t>
  </si>
  <si>
    <t>Detectivo</t>
  </si>
  <si>
    <t>Correctivo</t>
  </si>
  <si>
    <t>Privilegiar el diseño de controles preventivos</t>
  </si>
  <si>
    <t>Cuenta de Documentación</t>
  </si>
  <si>
    <t>Documentación</t>
  </si>
  <si>
    <t>Documentado</t>
  </si>
  <si>
    <t>Sin documentar</t>
  </si>
  <si>
    <t>Desarrollar acciones de documentación para los controles sin documentar</t>
  </si>
  <si>
    <t>Cuenta de Forma de ejecución</t>
  </si>
  <si>
    <t>Forma de ejecución</t>
  </si>
  <si>
    <t>Manual</t>
  </si>
  <si>
    <t>Automático</t>
  </si>
  <si>
    <t>Desarrollar acciones para automatizar los controles</t>
  </si>
  <si>
    <t>Cuenta de Evidencia</t>
  </si>
  <si>
    <t>Evidencia</t>
  </si>
  <si>
    <t>Con registro</t>
  </si>
  <si>
    <t>Sin registro</t>
  </si>
  <si>
    <t>Desarrollar acciones para dejar evidencia de la ejecución del control</t>
  </si>
  <si>
    <t>Cuenta de Estado de la  actividad</t>
  </si>
  <si>
    <t>Estado de las acciones del plan de reducción</t>
  </si>
  <si>
    <t>Finalizada</t>
  </si>
  <si>
    <t>Vencida</t>
  </si>
  <si>
    <t>Modificar políticas o procedimientos para flexibilizar la aprobación de cambios a los planes de reducción</t>
  </si>
  <si>
    <t>Cuenta de Nivel de severidad residual</t>
  </si>
  <si>
    <t>Nivel de severidad</t>
  </si>
  <si>
    <t>Alto</t>
  </si>
  <si>
    <t>Moderado</t>
  </si>
  <si>
    <r>
      <t>Trabajar en el diseño de controles que permitan que el riesgo residual sea ubique en nivel de severidad "</t>
    </r>
    <r>
      <rPr>
        <i/>
        <sz val="11"/>
        <color theme="1"/>
        <rFont val="Calibri"/>
        <family val="2"/>
        <scheme val="minor"/>
      </rPr>
      <t>moderado</t>
    </r>
    <r>
      <rPr>
        <sz val="11"/>
        <color theme="1"/>
        <rFont val="Calibri"/>
        <family val="2"/>
        <scheme val="minor"/>
      </rPr>
      <t>"</t>
    </r>
  </si>
  <si>
    <t>Cuenta de ¿La identificación del riesgo es adecuada?</t>
  </si>
  <si>
    <t>Identificación del riesgo</t>
  </si>
  <si>
    <t>SI</t>
  </si>
  <si>
    <t>NO</t>
  </si>
  <si>
    <t>Mejorar la redacción en la identificación del riesgo a partir de las observaciones de la columna BI de la hoja "Riesgos-Corrupción"</t>
  </si>
  <si>
    <t>Cuenta de ¿El diseño del control es adecuado?</t>
  </si>
  <si>
    <t>Diseño de controles</t>
  </si>
  <si>
    <t>Mejorar el diseño de controles a partir de las observaciones de la columna BI de la hoja "Riesgos-Corrupción"</t>
  </si>
  <si>
    <t>Cuenta de ¿Se evidencia ejecución del control?</t>
  </si>
  <si>
    <t>Evidencia de ejecución del control</t>
  </si>
  <si>
    <t>Incluir el registro de evidencias en los puntos de control a partir de las observaciones de la columna BI de la hoja "Riesgos-Corrupción"</t>
  </si>
  <si>
    <t>Cuenta de ¿El plan de reducción ha permitido mejorar el control?</t>
  </si>
  <si>
    <t>Planes de reducción</t>
  </si>
  <si>
    <t>No aplica</t>
  </si>
  <si>
    <t>Formular acciones contundentes en los planes de reducción enfocadas en mejorar el diseño del control y atacar las causas del riesgo</t>
  </si>
  <si>
    <t>Cuenta de ¿Se presentaron eventos de materialización del riesgo?</t>
  </si>
  <si>
    <t>Materialización de riesgos</t>
  </si>
  <si>
    <t>PROCESO</t>
  </si>
  <si>
    <t>Sin reporte</t>
  </si>
  <si>
    <t>Diseñar un mecanismo para el reporte y medición de las materializaciones del riesgo, se podría revisar la generación de unos formularios para cada uno de los sistemas asociados en el procedimiento de administración del riesgo: calidad, SST y Seguridad digital</t>
  </si>
  <si>
    <t>DEPENDENCIA</t>
  </si>
  <si>
    <t>Sin formular</t>
  </si>
  <si>
    <t>Gestión Financiera</t>
  </si>
  <si>
    <t>Dirección general</t>
  </si>
  <si>
    <t>Sello editorial</t>
  </si>
  <si>
    <t>Planeación y relacionamiento con el ciudadano</t>
  </si>
  <si>
    <t>Biblioteca especializada</t>
  </si>
  <si>
    <t>Talento Humano</t>
  </si>
  <si>
    <t>Recursos físicos</t>
  </si>
  <si>
    <t>Investigaciones académicas</t>
  </si>
  <si>
    <t>Gestión contractual</t>
  </si>
  <si>
    <t>Subdirección Administrativa y Financiera</t>
  </si>
  <si>
    <t>Gestión documental</t>
  </si>
  <si>
    <t>Programación mensual</t>
  </si>
  <si>
    <t>Seguimiento cuatrimestre II de 2023</t>
  </si>
  <si>
    <t>ID</t>
  </si>
  <si>
    <t>Componente</t>
  </si>
  <si>
    <t>ID_S</t>
  </si>
  <si>
    <t>Subcomponente</t>
  </si>
  <si>
    <t>Actividad</t>
  </si>
  <si>
    <t>Entregable</t>
  </si>
  <si>
    <t>ene</t>
  </si>
  <si>
    <t>feb</t>
  </si>
  <si>
    <t>mar</t>
  </si>
  <si>
    <t>abr</t>
  </si>
  <si>
    <t>may</t>
  </si>
  <si>
    <t>jun</t>
  </si>
  <si>
    <t>jul</t>
  </si>
  <si>
    <t>ago</t>
  </si>
  <si>
    <t>sep</t>
  </si>
  <si>
    <t>oct</t>
  </si>
  <si>
    <t>nov</t>
  </si>
  <si>
    <t>dic</t>
  </si>
  <si>
    <t>Meta Total</t>
  </si>
  <si>
    <t>Dependencia o equipo de trabajo responsable</t>
  </si>
  <si>
    <t>Cargo o rol del responsable</t>
  </si>
  <si>
    <t>Meta (entregables)</t>
  </si>
  <si>
    <t>Peso Actividad</t>
  </si>
  <si>
    <t>Peso Entregable</t>
  </si>
  <si>
    <t>Avance programado</t>
  </si>
  <si>
    <t>Entregables evidenciados</t>
  </si>
  <si>
    <t>Avance con evidencia</t>
  </si>
  <si>
    <t>Eficacia</t>
  </si>
  <si>
    <t>Observaciones</t>
  </si>
  <si>
    <t>1.1</t>
  </si>
  <si>
    <t>SUBCOMPONENTE 1
POLÍTICA DE ADMINISTRACIÓN DE RIESGOS</t>
  </si>
  <si>
    <t>Revisar la política de administración de riesgos en la segunda línea de control.</t>
  </si>
  <si>
    <t>Política de riesgos revisada por la segunda línea de control.</t>
  </si>
  <si>
    <t>Profesional especializado 2028-17</t>
  </si>
  <si>
    <t>Se evidencia acta de reunión de la segunda línea de control de la Política de Riesgos</t>
  </si>
  <si>
    <t>1.2</t>
  </si>
  <si>
    <t>Socializar y divulgar a los integrantes de la primera y segunda línea de control, sobre la política, metodología y herramientas para la administración de riesgos.</t>
  </si>
  <si>
    <t>Dos (2) acciones de socialización y una (1) de divulgación</t>
  </si>
  <si>
    <t>1. Evidencia de reunión de socialización a la segunda línea de control mes de Abril.
2. Evidencia de reunión de socialización a la primera línea de control, mes de Junio.
3. Evidencia de solicitud de campaña para divulgar por comunicación interna.</t>
  </si>
  <si>
    <t>1.3</t>
  </si>
  <si>
    <t>SUBCOMPONENTE 2
CONSTRUCCIÓN DEL MAPA DE RIESGOS DE CORRUPCIÓN</t>
  </si>
  <si>
    <t>Realizar la revisión y ajuste de los riesgos de corrupción documentados de los procesos susceptibles de estos riesgos</t>
  </si>
  <si>
    <t>Mapa de Riesgos de Corrupción actualizado</t>
  </si>
  <si>
    <t>Falta publicación en el SIG</t>
  </si>
  <si>
    <t>1.4</t>
  </si>
  <si>
    <t>SUBCOMPONENTE 3
CONSULTA Y DIVULGACIÓN</t>
  </si>
  <si>
    <t>Publicar las propuestas del Mapa de Riesgo de Fraude y Corrupción para consulta ciudadana y de la comunidad interna del ICC</t>
  </si>
  <si>
    <t>Dos (2) publicaciones en la página web del ICC y dos (2) boletines informativos del Mapa de Riesgos de Fraude y Corrupción</t>
  </si>
  <si>
    <t>No se evidencia publicación de PROPUESTAS de mapa</t>
  </si>
  <si>
    <t>1.5</t>
  </si>
  <si>
    <t>Divulgar las actualizaciones aprobadas del Mapa de Riesgos de Corrupción a los servidores públicos de la entidad.</t>
  </si>
  <si>
    <t>Comunicaciones internas que informen la actualización del Mapa de Riesgos de Corrupción</t>
  </si>
  <si>
    <t>Se evidencia dos divulgaciones: una por correo electrónico "Ponte al día con el SIG" y otra por noticias del portal web</t>
  </si>
  <si>
    <t>1.6</t>
  </si>
  <si>
    <t>SUBCOMPONENTE 4
MONITOREO Y REVISIÓN</t>
  </si>
  <si>
    <t>Socializar los informes de monitoreo de riesgos de corrupción a la primera y segunda línea de control y al Comité Institucional de Gestión y Desempeño - CIGD</t>
  </si>
  <si>
    <t>Informes de monitoreo de riesgo de corrupción socializados</t>
  </si>
  <si>
    <t>Se evidencia divulgación de informe a través de correos electrónicos y acta de reunión de la segunda línea de control</t>
  </si>
  <si>
    <t>1.7</t>
  </si>
  <si>
    <t>Diseñar reporte para el control de riesgos materializados</t>
  </si>
  <si>
    <t>Informes sobre reportes para el control de riesgos materializados</t>
  </si>
  <si>
    <t>Se evidencia presentaciones de gestión de riesgos con un componente de riesgos materializados</t>
  </si>
  <si>
    <t>1.8</t>
  </si>
  <si>
    <t>Realizar revisión a las Funciones de Aseguramiento o actividades de control establecidas en el Mapa de Aseguramiento para verificación de la confiabilidad de la segunda línea de control</t>
  </si>
  <si>
    <t>Mapa de Aseguramiento divulgado al interior de Instituto</t>
  </si>
  <si>
    <t>Se evidencia actualización del mapa de aseguramiento</t>
  </si>
  <si>
    <t>1.9</t>
  </si>
  <si>
    <t>SUBCOMPONENTE 5
SEGUIMIENTO</t>
  </si>
  <si>
    <t>Realizar los informes de seguimiento cuatrimensuales a la administración del riesgo de corrupción; plazos: 16 de enero, 15 de mayo y 14 de septiembre de 2023</t>
  </si>
  <si>
    <t>Informes cuatrimensuales</t>
  </si>
  <si>
    <t>Se evidencia informes publicados en portal web</t>
  </si>
  <si>
    <t>2.1</t>
  </si>
  <si>
    <t>Solicitar acompañamiento al Departamento Administrativo de la Función Pública para identificar los trámites a racionalizar en la vigencia</t>
  </si>
  <si>
    <t>Listado de asistencia a la reunión
Formato de inscripción de trámites en el SUIT</t>
  </si>
  <si>
    <t>Grupo de planeación</t>
  </si>
  <si>
    <t>Se evidencia inscripción y desarrollo de racionalización de un  trámites en el SUIT</t>
  </si>
  <si>
    <t>3.1</t>
  </si>
  <si>
    <t>INFORMACIÓN : Informar avances y resultados de la gestión con calidad y en lenguaje compresible</t>
  </si>
  <si>
    <t>Realizar y socializar el informe de gestión de la vigencia 2022 en el cual se incluye la información sobre el cumplimiento de metas y acciones de gestión desarrolladas</t>
  </si>
  <si>
    <t>Informe de gestión de la vigencia 2022 publicado en la página web institucional</t>
  </si>
  <si>
    <t xml:space="preserve">Profesional especializado 2028-17 </t>
  </si>
  <si>
    <t>No se evidencia socialización sino publicación en portal web</t>
  </si>
  <si>
    <t>3.2</t>
  </si>
  <si>
    <t>Divulgar los estados financieros de la entidad por medio de un video con lenguaje claro y de acceso a la ciudadanía</t>
  </si>
  <si>
    <t xml:space="preserve">Divulgación de los estados financieros del Instituto Caro y Cuervo </t>
  </si>
  <si>
    <t>No se evidencia reporte de avance</t>
  </si>
  <si>
    <t>3.3</t>
  </si>
  <si>
    <t>Generar piezas comunicativas para publicar información de la gestión institucional a través de redes sociales y página web institucional</t>
  </si>
  <si>
    <t>Piezas comunicativas con información de la gestión institucional divulgadas</t>
  </si>
  <si>
    <t>Profesional especializado 2028-17 del Grupo de Planeación y rol encargado de coordinar el Equipo de Comunicaciones y Prensa</t>
  </si>
  <si>
    <t>Se evidencia documentos con piezas de comunicación de la gestión institucional</t>
  </si>
  <si>
    <t>3.4</t>
  </si>
  <si>
    <t xml:space="preserve">Realizar acciones de información dirigidas a:
* Estudiantes de la entidad
* Grupo de interés misional </t>
  </si>
  <si>
    <t>Actividades de divulgación de información</t>
  </si>
  <si>
    <t>Las acciones reportadas son dirigidas al público genera, no se evidencian acciones dirigidas a los estudiantes del ICC</t>
  </si>
  <si>
    <t>3.5</t>
  </si>
  <si>
    <t>DIÁLOGO: Desarrollar escenarios de diálogo de doble vía con la ciudadanía y sus organizaciones</t>
  </si>
  <si>
    <t>Poner en consulta de la ciudadanía el Plan Anticorrupción y de Atención al Ciudadano con sus 6 componentes: 
* Gestión del Riesgo de Corrupción
* Racionalización de Trámites
* Estrategia de Rendición de Cuentas (contiene acciones de mejora de los resultados del Informe de Rendición de Cuentas 2022 y el autodiagnóstico)
* Mecanismos para Mejorar la Atención al Ciudadano
* Mecanismos para la Transparencia y Acceso a la Información
* Iniciativas adicionales: Integridad y Conflictos de interés</t>
  </si>
  <si>
    <t>Plan Anticorrupción y de Atención al Ciudadano divulgado en la página web para consulta ciudadana</t>
  </si>
  <si>
    <t>Se evidencia divulgación del PAAC para participación ciudadana</t>
  </si>
  <si>
    <t>3.6</t>
  </si>
  <si>
    <t>Identificar los temas de interés que los grupos de valor tienen sobre la gestión institucional con el fin de priorizar la información que se producirá de manera permanente.</t>
  </si>
  <si>
    <t>1. Encuesta publicada en el menú Participe de la página web de la entidad.
2. Informe con los resultados obtenidos de la encuesta publicada y las acciones de divulgación por realizar de acuerdo con dichos resultados.</t>
  </si>
  <si>
    <t>3.7</t>
  </si>
  <si>
    <t>Implementar espacios virtuales o presenciales con grupos poblacionales diversos: afroamericanos, indígenas, jóvenes, población LGBTIQ+, niños, entre otros</t>
  </si>
  <si>
    <t>Actividades desarrolladas con enfoque a grupos poblaciones diversos</t>
  </si>
  <si>
    <t>No se hizo reporte para el cuarto trimestre de 2023, según lo programado</t>
  </si>
  <si>
    <t>3.8</t>
  </si>
  <si>
    <t>Realizar acciones de diálogo
* Dos espacios dirigidos a Grupos de interés misional
* Audiencia pública</t>
  </si>
  <si>
    <t>Acciones de diálogo con los Grupos de interés misional</t>
  </si>
  <si>
    <t>Se reporta la conferencia del estallido social. Hay evidencias de la reuniones del equipo líder de RdC, no hay más evidencias</t>
  </si>
  <si>
    <t>3.9</t>
  </si>
  <si>
    <t>Realizar acciones de diálogo para la interacción con la ciudadanía en eventos institucionales</t>
  </si>
  <si>
    <t>Informes ejecutivos de eventos realizados en donde se cuenta con la presencia del público valor y hay interacción de diálogo (Ejemplos: FILBO, Lenguas Nativas, ferias de servicio)</t>
  </si>
  <si>
    <t>Evidencia de informe sobre participación en la FILBO y otra vez la conferencia estallido social</t>
  </si>
  <si>
    <t>3.10</t>
  </si>
  <si>
    <t>RESPONSABILIDAD: Responder a compromisos propuestos, evaluación y retroalimentación en los ejercicios de rendición de cuentas con acciones correctivas para mejora</t>
  </si>
  <si>
    <t>Dar a conocer a la ciudadanía los 6 componentes del Plan Anticorrupción y de Atención al Ciudadano:
* Gestión del Riesgo de Corrupción
* Racionalización de Trámites
* Estrategia de Rendición de Cuentas (contiene acciones de mejora de los resultados del Informe de Rendición de Cuentas 2022 y el autodiagnóstico)
* Mecanismos para Mejorar la Atención al Ciudadano
* Mecanismos para la Transparencia y Acceso a la Información
* Iniciativas adicionales: Integridad y Conflictos de interés</t>
  </si>
  <si>
    <t>Plan Anticorrupción y de Atención al Ciudadano publicado en la página web</t>
  </si>
  <si>
    <t>Es la misma actividad 3.5</t>
  </si>
  <si>
    <t>3.11</t>
  </si>
  <si>
    <t>Gestionar la realización de acciones de rendición de cuentas en el marco del nodo sectorial</t>
  </si>
  <si>
    <t>Solicitud de activación del nodo a MinCultura</t>
  </si>
  <si>
    <t>La actividad no es coherente con el entregable proyectado, se evidencia solicitud enviada por dependencia diferente a la establecida como responsable.</t>
  </si>
  <si>
    <t>3.12</t>
  </si>
  <si>
    <t>Actualizar y socializar autodiagnóstico de rendición de cuentas MIPG</t>
  </si>
  <si>
    <t>Autodiagnóstico de Rendición de Cuentas actualizado y socializado</t>
  </si>
  <si>
    <t>Se evidencia autodiagnóstico y socialización en el equipo líder de RdC.</t>
  </si>
  <si>
    <t>3.13</t>
  </si>
  <si>
    <t>Conformar y capacitar un equipo de trabajo que lidere el proceso de planeación e implementación de los ejercicios de rendición de cuentas y participación ciudadana</t>
  </si>
  <si>
    <t>Creación del equipo líder en  rendición de cuentas y participación ciudadana; y una (1) acción de socialización de implementación de estrategias y buenas prácticas en el proceso del equipo</t>
  </si>
  <si>
    <t>Evidencia de creación del equipo líder en rendición de cuentas y participación ciudadana.
Hay registros de reuniones del equipo líder de RdC, sin evidencia de acciones de socialización de implementación de buenas prácticas</t>
  </si>
  <si>
    <t>3.14</t>
  </si>
  <si>
    <t>Definir los lineamientos internos para implementar la ruta (antes, durante y después) a seguir para el desarrollo de los espacios en la rendición de cuentas. Se identificará responsables del seguimiento al cumplimiento de los compromisos adquiridos en los espacios de diálogo.</t>
  </si>
  <si>
    <t>Manual de participación ciudadana y rendición de cuentas que incluya política, roles y responsables</t>
  </si>
  <si>
    <t>Se evidencia Manual DIR-M-5, sin la ruta antes, durante y después para los ejercicios de RdC</t>
  </si>
  <si>
    <t>3.15</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</si>
  <si>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</si>
  <si>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 xml:space="preserve">Formato interno de reporte de las actividades de rendición de cuentas </t>
  </si>
  <si>
    <t>Sin reporte de información</t>
  </si>
  <si>
    <t>3.16</t>
  </si>
  <si>
    <t xml:space="preserve">Realizar acción pedagógica al interior de la entidad sobre rendición de cuentas </t>
  </si>
  <si>
    <t xml:space="preserve">Acción pedagógica al interior de la entidad sobre rendición de cuentas </t>
  </si>
  <si>
    <t>Se evidencia capacitación por parte de la Función Pública</t>
  </si>
  <si>
    <t>3.17</t>
  </si>
  <si>
    <t>Aplicar encuesta de evaluación y retroalimentación sobre informe de rendición de cuentas</t>
  </si>
  <si>
    <t>Encuesta aplicada en la Audiencia Pública de Rendición de Cuentas y enlace a encuesta en espacio del Menú Participe</t>
  </si>
  <si>
    <t>3.18</t>
  </si>
  <si>
    <t>Analizar la implementación de la estrategia de rendición de cuentas, y el resultado de los espacios de diálogo desarrollados, con base en la consolidación de los formatos internos de reporte aportados por las áreas misionales y de apoyo, para identificar:
A. La estrategia .
B. El resultado de los espacios que como mínimo contemple:
1. Número de espacios de participación adelantados 
2. Grupos de valor involucrados.
3.Metas institucionales priorizadas sobre las que se rindió cuentas
4. Evaluación y recomendaciones de cada espacio de rendición de cuentas
5. Estado actual de los compromisos asumidos de cara a la ciudadanía.
6. Nivel de cumplimiento de las actividades establecidas en toda la estrategia de rendición de cuentas.
C. Buenas prácticas</t>
  </si>
  <si>
    <t>Informe de evaluación de los resultados de implementación de la estrategia y de los espacios de rendición de cuentas</t>
  </si>
  <si>
    <t>Se evidencia video preparatorio de la audiencia pública del 16-dic-2023, es decir que este no corresponde con el entregable proyectado</t>
  </si>
  <si>
    <t>4.1</t>
  </si>
  <si>
    <t>Subcomponente 1. Planeación estratégica del servicio al ciudadano</t>
  </si>
  <si>
    <t>Aplicar los lineamientos de lenguaje claro en los informes de gestión institucional</t>
  </si>
  <si>
    <t>Informe de gestión de la vigencia 2022 publicado en la página web institucional, con las directrices de accesibilidad y lenguaje claro</t>
  </si>
  <si>
    <t>Informe Publicado</t>
  </si>
  <si>
    <t>4.2</t>
  </si>
  <si>
    <t>Actualizar autodiagnóstico de Servicio al Ciudadano</t>
  </si>
  <si>
    <t>Documento autodiagnóstico actualizado y enviado al coordinador del área</t>
  </si>
  <si>
    <t>Se evidencia autodiagnóstico 2023</t>
  </si>
  <si>
    <t>4.3</t>
  </si>
  <si>
    <t>Caracterizar los grupos de valor identificando:
1) Las principales demandas, necesidades o preferencias de información por parte de los grupos de valor en el marco de la gestión institucional.
2) Los canales de publicación y difusión de información consultada por los grupos de valor</t>
  </si>
  <si>
    <t xml:space="preserve">Documento de caracterización actualizado </t>
  </si>
  <si>
    <t>Se evidencia informe de caracterización de usuarios con variables demográficas.</t>
  </si>
  <si>
    <t>4.4</t>
  </si>
  <si>
    <t>Presentar al CIGD un documento de análisis con la necesidad de realizar los cambios necesarios de acuerdo con el artículo 17 de la Ley 2052 de 2020 con el fin de identificar el equipo necesario para conformar una oficina del estado por relacionamiento con el ciudadano</t>
  </si>
  <si>
    <t>Socialización al CIGD del documento</t>
  </si>
  <si>
    <t>4.5</t>
  </si>
  <si>
    <t>Realizar socializaciones a los funcionarios y contratistas del ICC con el objetivo de desarrollar habilidades claves en la atención al público</t>
  </si>
  <si>
    <r>
      <t>Socializaciones realizadas</t>
    </r>
    <r>
      <rPr>
        <sz val="12"/>
        <color rgb="FFFF0000"/>
        <rFont val="Arial Narrow"/>
        <family val="2"/>
      </rPr>
      <t xml:space="preserve"> </t>
    </r>
  </si>
  <si>
    <t>Se evidencia socializaciones relacionadas con atención de PQRSD, no se evidencia socializaciones sobre "habilidades claves en atención al público"</t>
  </si>
  <si>
    <t>4.6</t>
  </si>
  <si>
    <t>Subcomponente 2. Fortalecimiento del talento humano al servicio del ciudadano</t>
  </si>
  <si>
    <t>Actualizar las competencias en servicio al ciudadano de los servidores de la entidad</t>
  </si>
  <si>
    <t>Informe semestral de capacitación de competencias en servicio al ciudadano por parte de los funcionarios de la entidad</t>
  </si>
  <si>
    <t xml:space="preserve">Evidencian dos informes </t>
  </si>
  <si>
    <t>4.7</t>
  </si>
  <si>
    <t xml:space="preserve">Realizar capacitación en atención incluyente / cultura inclusiva </t>
  </si>
  <si>
    <t>Listado de asistencia</t>
  </si>
  <si>
    <t>El entregable no corresponde con el proyectado (lista de asistencia)</t>
  </si>
  <si>
    <t>4.8</t>
  </si>
  <si>
    <t>Elaborar resolución de incentivos en la que se reconoce el servicio al ciudadano</t>
  </si>
  <si>
    <t>Resolución de incentivos actualizada</t>
  </si>
  <si>
    <t>Evidencia de Resolución de incentivos</t>
  </si>
  <si>
    <t>4.10</t>
  </si>
  <si>
    <t>Subcomponente 3. Gestión de relacionamiento con los ciudadanos (procesos y procedimientos, canales, certidumbre)</t>
  </si>
  <si>
    <t>Socializar los instrumentos internos documentados en el SIG relacionados con el servicio al ciudadano 
* Manual de Servicio al Ciudadano
* Manual política para el tratamiento de datos personales</t>
  </si>
  <si>
    <r>
      <t>Socialización de los instrumentos de gestión r</t>
    </r>
    <r>
      <rPr>
        <sz val="12"/>
        <rFont val="Arial Narrow"/>
        <family val="2"/>
      </rPr>
      <t>elacionados con el servicio al ciudadano</t>
    </r>
  </si>
  <si>
    <t>4.11</t>
  </si>
  <si>
    <t>Estrategia de fortalecimiento de canal virtual de atención</t>
  </si>
  <si>
    <t>Formulario PQRSD actualizado según lo definido en el alcance</t>
  </si>
  <si>
    <t>Profesional especializado 2028-13</t>
  </si>
  <si>
    <t>4.12</t>
  </si>
  <si>
    <t>Subcomponente 4. Conocimiento al servicio al ciudadano</t>
  </si>
  <si>
    <t>Documentar el desarrollo de actividades realizadas en escenarios alternativos</t>
  </si>
  <si>
    <t>Se evidencia evento relacionado con las lenguas nativas realizado en febrero de 2023, cuándo la actividad se programó para diciembre de 2023</t>
  </si>
  <si>
    <t>4.13</t>
  </si>
  <si>
    <t>Subcomponente 5. Evaluación de gestión y medición de la percepción ciudadana</t>
  </si>
  <si>
    <t>Realizar seguimiento a la implementación del plan de trabajo y la estrategia de servicio al ciudadano</t>
  </si>
  <si>
    <t>Informes trimestrales de seguimiento a Planes Institucionales / Informe PAAC/ Componente 4</t>
  </si>
  <si>
    <t>Se evidencian tres informes de seguimiento a planes</t>
  </si>
  <si>
    <t>4.14</t>
  </si>
  <si>
    <t>Efectuar la medición de la percepción del ciudadano y grupos de interés</t>
  </si>
  <si>
    <t>Informes trimestrales de seguimiento a PQRSD</t>
  </si>
  <si>
    <t>Se evidencian informes publicados</t>
  </si>
  <si>
    <t>4.15</t>
  </si>
  <si>
    <t>Efectuar la divulgación de la herramienta de la medición de la experiencia de las ciudadanías dispuesta por el DAFP</t>
  </si>
  <si>
    <t>Una (1) divulgación de la herramienta de la medición de la experiencia de las ciudadanías en el menú de Atención y servicios a la ciudadanía se deberá incluir un ítem adicional denominado “Medición Experiencia Ciudadana</t>
  </si>
  <si>
    <t>Profesional especializado 2028-18</t>
  </si>
  <si>
    <t>Se evidencia divulgación</t>
  </si>
  <si>
    <t>5.2</t>
  </si>
  <si>
    <t>Subcomponente 1. Transparencia activa</t>
  </si>
  <si>
    <t xml:space="preserve">Socializar internamente el formulario de PQRSD al ciudadano </t>
  </si>
  <si>
    <t>Socialización sobre el modelo de respuestas a la ciudadanía, dirigida a los funcionarios que atienden PQRSD</t>
  </si>
  <si>
    <t>Se evidencia socializaciones</t>
  </si>
  <si>
    <t>5.3</t>
  </si>
  <si>
    <t>Subcomponente 2. Transparencia pasiva</t>
  </si>
  <si>
    <t>Mantener actualizados los canales de comunicación de la entidad como redes sociales, página web institucional, micrositios, intranet, entre otros</t>
  </si>
  <si>
    <t>Estrategia de comunicaciones e informe final de la implementación de la estrategia</t>
  </si>
  <si>
    <t>Subdirector Académico</t>
  </si>
  <si>
    <r>
      <t>Se evidencia plan de comunicaciones 2022, cuando el PAAC corresponde a la</t>
    </r>
    <r>
      <rPr>
        <b/>
        <sz val="11"/>
        <color theme="8" tint="-0.249977111117893"/>
        <rFont val="Calibri"/>
        <family val="2"/>
        <scheme val="minor"/>
      </rPr>
      <t xml:space="preserve"> vigencia 2023</t>
    </r>
    <r>
      <rPr>
        <sz val="11"/>
        <color theme="1"/>
        <rFont val="Calibri"/>
        <family val="2"/>
        <scheme val="minor"/>
      </rPr>
      <t xml:space="preserve">
Informe de la estrategia 2022 presentado en diciembre de 2023, información inoportuna</t>
    </r>
  </si>
  <si>
    <t>5.4</t>
  </si>
  <si>
    <t>Subcomponente 3. Instrumentos de gestión de la información</t>
  </si>
  <si>
    <t>Actualizar el índice de información reservada y/o clasificada</t>
  </si>
  <si>
    <t>Índice de información clasificada y reservada actualizado y aprobado</t>
  </si>
  <si>
    <t>5.5</t>
  </si>
  <si>
    <t>Actualizar el esquema de publicaciones</t>
  </si>
  <si>
    <t>Esquema de publicaciones actualizado</t>
  </si>
  <si>
    <t>Se presentó al CIGD, no se reporto información</t>
  </si>
  <si>
    <t>5.6</t>
  </si>
  <si>
    <t>Subcomponente 4. Criterio diferencial de accesibilidad</t>
  </si>
  <si>
    <t>Realizar mayor difusión del botón de los dos software de lector o magnificador de pantalla como mecanismo de accesibilidad</t>
  </si>
  <si>
    <t>Divulgación en la página web del botón del software de lector o magnificador de pantalla</t>
  </si>
  <si>
    <t>5.7</t>
  </si>
  <si>
    <t>Subcomponente 5. Monitoreo del acceso a
la información pública</t>
  </si>
  <si>
    <t>Realizar el seguimiento a la gestión de PQRSD cierre 2022 y las de 2023, identificando las peticiones con temas más frecuentes</t>
  </si>
  <si>
    <t>Informes de seguimiento a la gestión de PQRSD</t>
  </si>
  <si>
    <t>Es la misma actividad 4.14</t>
  </si>
  <si>
    <t>6.1</t>
  </si>
  <si>
    <t>Subcomponente 1. Fortalecimiento a la supervisión de contratos</t>
  </si>
  <si>
    <t>Sensibilización a los supervisores y a las personas que apoyan en esta labor con el fin de recordar la importancia de la supervisión de contratos de personas naturales y jurídicas</t>
  </si>
  <si>
    <t>Sensibilización presencial o virtual realizada</t>
  </si>
  <si>
    <t>Se evidencia desarrollo de la actividad</t>
  </si>
  <si>
    <t>6.2</t>
  </si>
  <si>
    <t>Subcomponente 2. Principios de contratación y administración pública</t>
  </si>
  <si>
    <t>Sensibilización a los supervisores y a las personas que los apoyan en esta labor, para ponerlos al tanto de las reformas más importantes efectuadas al manual de contratación</t>
  </si>
  <si>
    <t>6.3</t>
  </si>
  <si>
    <r>
      <t>Sensibilización al cuerpo dir</t>
    </r>
    <r>
      <rPr>
        <sz val="12"/>
        <rFont val="Arial Narrow"/>
        <family val="2"/>
      </rPr>
      <t xml:space="preserve">ectivo y </t>
    </r>
    <r>
      <rPr>
        <sz val="12"/>
        <color theme="1"/>
        <rFont val="Arial Narrow"/>
        <family val="2"/>
      </rPr>
      <t>coordinadores sobre instrumentos de planeación</t>
    </r>
  </si>
  <si>
    <t>6.4</t>
  </si>
  <si>
    <t>Subcomponente 3. Estrategia para gestión del conflicto de interés</t>
  </si>
  <si>
    <t>Seguimiento y monitoreo al registro de conflictos de intereses que han surtido trámite dentro del Instituto</t>
  </si>
  <si>
    <t>Presentación realizada al CIGD</t>
  </si>
  <si>
    <t>6.5</t>
  </si>
  <si>
    <t xml:space="preserve">Informe que identifique el número de funcionarios que cuentan con el curso de integridad y conflicto de intereses </t>
  </si>
  <si>
    <t>Informe de seguimiento</t>
  </si>
  <si>
    <t>Evidencia de informe de seguimiento de capacitación</t>
  </si>
  <si>
    <t>6.6</t>
  </si>
  <si>
    <t>Subcomponente 4. Código de ética y código de buen gobierno</t>
  </si>
  <si>
    <t>Socializar el Código de Buen Gobierno e Integridad entre funcionarios y colaboradores</t>
  </si>
  <si>
    <t>Actividad de socialización del código de ética realizada a funcionarios y contratistas</t>
  </si>
  <si>
    <t>6.7</t>
  </si>
  <si>
    <t xml:space="preserve">Desarrollar acciones relacionadas con la implementación, difusión y apropiación del código de integridad: 
1. Campaña de prevención de conductas irregulares (personaje Integrito) (5) 
2. Informe final </t>
  </si>
  <si>
    <t>Cinco (5) publicaciones de comunicaciones con campañas y un (1)  informe final</t>
  </si>
  <si>
    <t>6.8</t>
  </si>
  <si>
    <t>Acciones relacionadas con el seguimiento a la divulgación proactiva de información (Aplicativo por la Integridad - Ley 2013 de 2019): Informes de seguimiento frente al diligenciamiento de formulario de declaración de bienes y rentas; e informe de seguimiento frente al diligenciamiento de la declaración de renta y conflictos de intereses</t>
  </si>
  <si>
    <t>Un (1) informe de seguimiento frente al diligenciamiento de formulario de declaración de bienes y rentas
Un (1) informe de seguimiento frente al diligenciamiento de la declaración de renta y conflictos de intereses</t>
  </si>
  <si>
    <t>No se evidencia el informe de cumplimiento a la ley 2013</t>
  </si>
  <si>
    <t>MAPA DE RIESGO DE FRAUDE Y CORRUPCIÓN</t>
  </si>
  <si>
    <t>MAPA DE RIESGO DE FRAUDE CORRUPCIÓN</t>
  </si>
  <si>
    <t>1. Identificación del riesgo</t>
  </si>
  <si>
    <t>2. Análisis del riesgo inherente</t>
  </si>
  <si>
    <t>3. Diseño, análisis y evaluación de controles</t>
  </si>
  <si>
    <t>4. Evaluación del riesgo residual</t>
  </si>
  <si>
    <t>5. Estrategias para administración del riesgo</t>
  </si>
  <si>
    <t>6. Monitoreo de la administración del riesgo - Cuarto trimestre</t>
  </si>
  <si>
    <t>7. Seguimiento a la administración del riesgo</t>
  </si>
  <si>
    <t>1.1 Redacción</t>
  </si>
  <si>
    <t>1.2 Análisis causas</t>
  </si>
  <si>
    <t>1.3 Análisis consecuencias</t>
  </si>
  <si>
    <t>3.1 Descriptores del control</t>
  </si>
  <si>
    <t>3.2 Atributos de eficiencia</t>
  </si>
  <si>
    <t>3.3 Eficiencia del control</t>
  </si>
  <si>
    <t>3.4 Atributos informativos</t>
  </si>
  <si>
    <t>5.1 Estrategias</t>
  </si>
  <si>
    <t>5.2 Plan de reducción</t>
  </si>
  <si>
    <t>6.1 Monitoreo del plan de reducción</t>
  </si>
  <si>
    <t>6.2 Monitoreo del control</t>
  </si>
  <si>
    <t>Monitoreo Grupo de Planeación -  Cuarto trimestre</t>
  </si>
  <si>
    <t>Proceso</t>
  </si>
  <si>
    <t xml:space="preserve">Referencia </t>
  </si>
  <si>
    <r>
      <t xml:space="preserve">Acción u omisión
</t>
    </r>
    <r>
      <rPr>
        <sz val="11"/>
        <color theme="0"/>
        <rFont val="Arial Narrow"/>
        <family val="2"/>
      </rPr>
      <t>(Verbos)</t>
    </r>
  </si>
  <si>
    <r>
      <t xml:space="preserve">Beneficio privado
</t>
    </r>
    <r>
      <rPr>
        <sz val="11"/>
        <color theme="0"/>
        <rFont val="Arial Narrow"/>
        <family val="2"/>
      </rPr>
      <t>(Qué)</t>
    </r>
  </si>
  <si>
    <r>
      <t xml:space="preserve">Uso del poder
</t>
    </r>
    <r>
      <rPr>
        <sz val="11"/>
        <color theme="0"/>
        <rFont val="Arial Narrow"/>
        <family val="2"/>
      </rPr>
      <t>(Quién)</t>
    </r>
  </si>
  <si>
    <r>
      <t xml:space="preserve">Desviar la gestión de lo público
</t>
    </r>
    <r>
      <rPr>
        <sz val="11"/>
        <color theme="0"/>
        <rFont val="Arial Narrow"/>
        <family val="2"/>
      </rPr>
      <t>(Aspecto público afectado)</t>
    </r>
  </si>
  <si>
    <t>Descripción del riesgo</t>
  </si>
  <si>
    <t>Causas</t>
  </si>
  <si>
    <r>
      <t xml:space="preserve">Frecuencia de la actividad que origina el riesgo
</t>
    </r>
    <r>
      <rPr>
        <sz val="11"/>
        <color theme="0"/>
        <rFont val="Arial Narrow"/>
        <family val="2"/>
      </rPr>
      <t>(Veces al año)</t>
    </r>
  </si>
  <si>
    <t>Unidad de medida de la actividad que origina el riesgo</t>
  </si>
  <si>
    <t>Incumplimiento</t>
  </si>
  <si>
    <t>Daños o pérdidas</t>
  </si>
  <si>
    <t>Intervenciones o sanciones</t>
  </si>
  <si>
    <t>Reputación</t>
  </si>
  <si>
    <t>Probabilidad inherente</t>
  </si>
  <si>
    <t>Pi %</t>
  </si>
  <si>
    <t>Impacto inherente</t>
  </si>
  <si>
    <t>Ii %</t>
  </si>
  <si>
    <t>Nivel de severidad inherente</t>
  </si>
  <si>
    <t>Posición severidad (i)</t>
  </si>
  <si>
    <t>No. Control</t>
  </si>
  <si>
    <t>Responsable de ejecutar el control</t>
  </si>
  <si>
    <t>Acción</t>
  </si>
  <si>
    <t>Complemento</t>
  </si>
  <si>
    <t>Calificación</t>
  </si>
  <si>
    <t>Efecto</t>
  </si>
  <si>
    <t>Eficiencia en probabilidad</t>
  </si>
  <si>
    <t>Eficiencia en impacto</t>
  </si>
  <si>
    <t>Frecuencia</t>
  </si>
  <si>
    <t>Reducción probabilidad</t>
  </si>
  <si>
    <t>%</t>
  </si>
  <si>
    <t>Reducción impacto</t>
  </si>
  <si>
    <t>Reducción severidad</t>
  </si>
  <si>
    <t>Probabilidad residual</t>
  </si>
  <si>
    <t>Pr %</t>
  </si>
  <si>
    <t>Impacto residual</t>
  </si>
  <si>
    <t>Ir %</t>
  </si>
  <si>
    <t>Nivel de severidad residual</t>
  </si>
  <si>
    <t xml:space="preserve">Posición severidad (r) </t>
  </si>
  <si>
    <t>Tratamiento</t>
  </si>
  <si>
    <t>Responsable</t>
  </si>
  <si>
    <t>Fecha implementación</t>
  </si>
  <si>
    <t>Fecha de monitoreo</t>
  </si>
  <si>
    <t>Evidencia de implementación de la actividad</t>
  </si>
  <si>
    <t>Estado de la  actividad</t>
  </si>
  <si>
    <t>Observaciones sobre el plan</t>
  </si>
  <si>
    <t>Observaciones sobre el control</t>
  </si>
  <si>
    <t>¿La identificación del riesgo es adecuada?</t>
  </si>
  <si>
    <t>¿El diseño del control es adecuado?</t>
  </si>
  <si>
    <t>¿Se evidencia ejecución del control?</t>
  </si>
  <si>
    <t>¿El plan de reducción ha permitido mejorar el control?</t>
  </si>
  <si>
    <t>¿Se presentaron eventos de materialización del riesgo?</t>
  </si>
  <si>
    <t>Observaciones del seguimiento</t>
  </si>
  <si>
    <t>Realizó reporte</t>
  </si>
  <si>
    <t>Anexa evidencias</t>
  </si>
  <si>
    <t>Observaciones adicionales</t>
  </si>
  <si>
    <t>ADQ-C1</t>
  </si>
  <si>
    <t>Posibilidad de recibir a satisfacción bienes o servicios</t>
  </si>
  <si>
    <t>que no cumplan con lo requerido contractualmente, dando visto bueno y recibo a satisfacción de los informes de entrega y para beneficio</t>
  </si>
  <si>
    <t>propio o de terceros</t>
  </si>
  <si>
    <t>con el fin de tramitar el acta de liquidación o pago final a un proponente específico, sin haber cumplido el objeto contractual, a cambio de una dádiva o beneficio privado</t>
  </si>
  <si>
    <t>Poco conocimiento del supervisor o interventor del contrato</t>
  </si>
  <si>
    <t>Actas de liquidación 
Paz y salvo contratistas de prestación de servicios y apoyo a la gestión</t>
  </si>
  <si>
    <t>Grupo de trabajo o proceso</t>
  </si>
  <si>
    <t>Recursos económicos</t>
  </si>
  <si>
    <t>Intervención organismos</t>
  </si>
  <si>
    <t>Institucional</t>
  </si>
  <si>
    <t>Profesional Especializado Gestión Contractual</t>
  </si>
  <si>
    <t>Validar que circulares informativas enviadas a todos los funcionarios del Instituto Caro y Cuervo</t>
  </si>
  <si>
    <t>a través de medios electrónicos contengan el cómo se debe ejecutar una buena supervisión en cuanto a informes de seguimiento</t>
  </si>
  <si>
    <t>Continua</t>
  </si>
  <si>
    <t>Reducir (mitigar)</t>
  </si>
  <si>
    <t>Actualizar los procedimientos de la dependencia del Grupo de Gestión Contractual</t>
  </si>
  <si>
    <t>https://sig.caroycuervo.gov.co/</t>
  </si>
  <si>
    <t>Con fecha del 15 de diciembre de 2023 se actualizaron cuatro (4) procedimientos en el SIG de la página web del ICC. Debido a la cantidad de documentación que debe revisar y ajustar el proceso se solicita ajustar la fecha de implementación para junio de 2024</t>
  </si>
  <si>
    <t xml:space="preserve">¡Échale ojo! n. ° 77 - Facultades y deberes de los supervisores e interventores de contratos
Listados de asistencia a capacitaciones
</t>
  </si>
  <si>
    <t>El día 28 de septiembre se llevó a cabo capacitación a supervisores y personal que apoya la supervisión de los contratos del ICC, en lo relacionado con iniciar la ejecución y hacerle el seguimiento y control a un contrato en SECOP II.
Igualmente el día 27 de octubre de 2023 se publicó cápsula informativa "¡Échale ojo! n. ° 77 - Facultades y deberes de los supervisores e interventores de contratos", con el objeto de orientas a los supervisores e interventores, sobre sus funciones y responsabilidades.
El día 29 de diciembre de 2023 se capacitó en el auditorio a los supervisores y personal que apoya la supervisión, en las funciones y responsabilidades de los supervisores e interventores durante la gestión del contrato y posterior a ello.</t>
  </si>
  <si>
    <r>
      <rPr>
        <b/>
        <sz val="11"/>
        <color theme="1"/>
        <rFont val="Arial Narrow"/>
        <family val="2"/>
      </rPr>
      <t>Control preventivo</t>
    </r>
    <r>
      <rPr>
        <sz val="11"/>
        <color theme="1"/>
        <rFont val="Arial Narrow"/>
        <family val="2"/>
      </rPr>
      <t>: la validación de un documento no ataca las causas del riesgo, se recomienda validar que el documento haya sido entendido e indicar en donde se encuentra documentado el control</t>
    </r>
  </si>
  <si>
    <t>Sí</t>
  </si>
  <si>
    <t>Se debe priorizar la actividad de actualización y creación de documentación del SIG del proceso</t>
  </si>
  <si>
    <t xml:space="preserve">Entrega y aceptación de bienes, servicios o de obras diferentes a los contratados  </t>
  </si>
  <si>
    <t>Metas u objetivos</t>
  </si>
  <si>
    <t>Calidad de vida comunidad</t>
  </si>
  <si>
    <t>Sanciones</t>
  </si>
  <si>
    <t>Sectorial</t>
  </si>
  <si>
    <t>Profesional Universitario Gestión Contractual</t>
  </si>
  <si>
    <t>Revisar mensualmente el estado de avance de ejecución contractual y presupuestal de los contratos</t>
  </si>
  <si>
    <t>a través del reporte realizado en el SIRECI</t>
  </si>
  <si>
    <t>Informes o reportes mensuales a la plataforma SIRECI</t>
  </si>
  <si>
    <t>Mensualmente se realiza el reporte de la ejecución contractual y presupuestal de los contratos, en la plataforma del SIRECI.</t>
  </si>
  <si>
    <r>
      <rPr>
        <b/>
        <sz val="11"/>
        <color theme="1"/>
        <rFont val="Arial Narrow"/>
        <family val="2"/>
      </rPr>
      <t>Control detectivo</t>
    </r>
    <r>
      <rPr>
        <sz val="11"/>
        <color theme="1"/>
        <rFont val="Arial Narrow"/>
        <family val="2"/>
      </rPr>
      <t>: la verificación efectuada debe generar un análisis de desviaciones que sea remitido a una instancia que permita la solución</t>
    </r>
  </si>
  <si>
    <t>Falta de criterios mínimos en la revisión de informes de supervisión</t>
  </si>
  <si>
    <t>Misión institucional</t>
  </si>
  <si>
    <t>Información</t>
  </si>
  <si>
    <t>Procesos disciplinarios</t>
  </si>
  <si>
    <t>Regional</t>
  </si>
  <si>
    <t>Profesional Especializado de Control Interno Disciplinario</t>
  </si>
  <si>
    <t>Validar la apertura del proceso de investigación o indagación previa para determinar si se incurre en una falta disciplinaria</t>
  </si>
  <si>
    <t>a través del inicio del trámite del proceso y se formaliza mediante un auto de apertura. Cualquier funcionario, contratista o ciudadano que detecte la situación puede instaurar la respectiva solicitud. Documentado en el procedimiento ordinario y verbal</t>
  </si>
  <si>
    <t>Este control es de tipo correctivo debe indicarse en dónde se encuentra documentado el control</t>
  </si>
  <si>
    <t>Subdirector Administrativo y Financiero con apoyo del Profesional Especializado de Control Interno Disciplinario</t>
  </si>
  <si>
    <t>Iniciar la instrucción del proceso disciplinario y en el caso de que el proceso vaya a otra instancia, como lo es el pliego de cargos, se remite a la Procuraduría General de la Nación</t>
  </si>
  <si>
    <t>a través de documento oficial institucional. Se llega a esta acción debido a que actualmente la entidad no tiene un Grupo de Control Interno Disciplinario. Documentado en el procedimiento ordinario y verbal</t>
  </si>
  <si>
    <r>
      <rPr>
        <b/>
        <sz val="11"/>
        <color theme="1"/>
        <rFont val="Arial Narrow"/>
        <family val="2"/>
      </rPr>
      <t>Control correctivo</t>
    </r>
    <r>
      <rPr>
        <sz val="11"/>
        <color theme="1"/>
        <rFont val="Arial Narrow"/>
        <family val="2"/>
      </rPr>
      <t xml:space="preserve">: No es necesario que el ICC, cree un grupo de control disciplinario interno sino una oficina de alto nivel (artículo 93 de la ley 1952 de 2019), asunto que se debería abordar en el rediseño institucional </t>
    </r>
    <r>
      <rPr>
        <sz val="11"/>
        <color theme="8" tint="-0.249977111117893"/>
        <rFont val="Arial Narrow"/>
        <family val="2"/>
      </rPr>
      <t>¿cuál es la diferencia de este control con el anterior?</t>
    </r>
  </si>
  <si>
    <t>DIR-C1</t>
  </si>
  <si>
    <t>Posibilidad de tomar decisiones institucionales</t>
  </si>
  <si>
    <t>utilizando recursos públicos para beneficio</t>
  </si>
  <si>
    <t>propio o de un tercero</t>
  </si>
  <si>
    <t xml:space="preserve">definiendo objetivos y lineamientos inadecuados para la entidad </t>
  </si>
  <si>
    <t>Ausencia de capacitación y formación de los funcionarios públicos para tomar decisiones apropiadas y transparentes ya que pueden cometer errores o tomar decisiones que benefician a ellos mismos o a terceros en lugar de tomar decisiones en beneficio de la entidad</t>
  </si>
  <si>
    <t>Planes institucionales (Plan estratégico, Plan de acción y Plan de adquisiciones)</t>
  </si>
  <si>
    <t>Profesional Universitario del Grupo de Planeación</t>
  </si>
  <si>
    <t>Validar que la información proyectada en los planes institucionales corresponda a los lineamientos y procedimientos vigentes</t>
  </si>
  <si>
    <t>a través de los formatos presentados contrastados con lo registrado en el Sistema Integrado de Gestión -SIG, documentado en el procedimiento DIR-P-3_Formulación, ajustes y seguimiento del Plan de Acción Institucional</t>
  </si>
  <si>
    <t>Actualizar la metodología e instrumentos para la planeación institucional</t>
  </si>
  <si>
    <t>Profesional Especializado - Coordinador del Grupo de Planeación</t>
  </si>
  <si>
    <t>Propuesta de guía, instructivo y formato</t>
  </si>
  <si>
    <t>Se elaboró el documento Guía integración de Planes donde se detalla los conceptos y las ideas principales de integración. Adicionalmente, se elaboró un instructivo y se modificó el formato DIR-F-4.2 para poder integrar los planes de acuerdo con lo que se explica en la Guía de Integración de Planes.
Todos estos documentos aun están en revisión por parte de la coordinación de planeación, por lo tanto se solicita ajustar la fecha de implementación de metodología aprobada por CIGD para febrero 2024</t>
  </si>
  <si>
    <t>Correo remitido desde Planeación a todos los líderes de grupos
Comunicación oficial ICC_DG-PN-101-24-2023</t>
  </si>
  <si>
    <t>El 27 de noviembre es remitido correo electrónico de Planeación a todos los líderes de procesos, grupos, equipos y dependencias en donde se indican los plazos máximos de reporte de todos los planes. 
Adicionalmente se solicita los planes 2024 con el fin de iniciar la validación metodológica de los mismos.</t>
  </si>
  <si>
    <t>La evidencias aportadas corresponde a la fase de monitoreo, no a la formulación, por ejemplo hay un cronograma PIGA publicado en portal web que no permite rendir cuentas frente al avance de este plan</t>
  </si>
  <si>
    <t>Teniendo en cuenta el riesgo y sus subcausas se determina como aspecto clave articular de manera prioritaria la metodología de planes institucionales</t>
  </si>
  <si>
    <t>Sistemas de información inadecuados o insuficientes</t>
  </si>
  <si>
    <t xml:space="preserve">Revisar la suscripción de los acuerdos de gestión </t>
  </si>
  <si>
    <t>por medio de acompañamiento a los gerentes públicos</t>
  </si>
  <si>
    <t>Actualizar la metodología e instrumentos para el proceso de Participación Ciudadana y Rendición de Cuentas</t>
  </si>
  <si>
    <t>Manual: https://sig.caroycuervo.gov.co/DocumentosSIG/DIR-M-5.2.pdf
* COM-F-11: https://sig.caroycuervo.gov.co/DocumentosSIG/COM-F-11.xlsx
* COM-F-12: https://sig.caroycuervo.gov.co/DocumentosSIG/COM-F-12.xlsx</t>
  </si>
  <si>
    <t>En julio se adoptó el Manual de Relación Estado Ciudadano
Y en el mes de diciembre, como instrumentos adicionales se articularon los formatos: 
* COM-F-11 Planeación de actividades de participación ciudadana y rendición de cuentas
* COM-F-12 Reporte de actividades de participación ciudadana y rendición de cuentas</t>
  </si>
  <si>
    <t>En el tercer cuatrimestre no se activó el control, sin embargo en el mes de diciembre con motivo del retiro de la entidad del director Medófilo Medina se realizó seguimiento de avance a los acuerdos de gestión y no se conocen observaciones de avance sobre los mismos.</t>
  </si>
  <si>
    <r>
      <rPr>
        <b/>
        <sz val="11"/>
        <color theme="1"/>
        <rFont val="Arial Narrow"/>
        <family val="2"/>
      </rPr>
      <t>Control preventivo</t>
    </r>
    <r>
      <rPr>
        <sz val="11"/>
        <color theme="1"/>
        <rFont val="Arial Narrow"/>
        <family val="2"/>
      </rPr>
      <t>: la suscripción de los acuerdos de gestión debe ser analizada a la luz de la planeación institucional y los términos legales establecidos , es decir falta detallar el "cómo" del control, la metodología de articulación y seguimiento de los planes puede ser el medio</t>
    </r>
  </si>
  <si>
    <t>Falta de metodologías institucionales efectivas y actualizadas para la asignación de recursos ya que podrían ser distribuidos de forma desigual, arbitraria o inadecuada.</t>
  </si>
  <si>
    <t>Revisar trimestralmente el cumplimiento de lo programado en los planes institucionales</t>
  </si>
  <si>
    <t>a través de los informes trimestrales de seguimiento presentado al CIGD, documentado en el procedimiento DIR-P-3_Formulación, ajustes y seguimiento del Plan de Acción Institucional</t>
  </si>
  <si>
    <t xml:space="preserve">Requerir a los funcionarios tomar la capacitación en Integridad y lucha contra la corrupción  </t>
  </si>
  <si>
    <t>Profesional Especializado del Grupo de Talento Humano</t>
  </si>
  <si>
    <t>Cartas de bienvenidas</t>
  </si>
  <si>
    <t>Durante el tercer cuatrimestre se elaboraron las cartas de bienvenida donde se incluyó el requerimiento de la inducción el curso de Integridad, Transparencia y Lucha contra la corrupción</t>
  </si>
  <si>
    <t>Proyección acta no. 13 del CIGD</t>
  </si>
  <si>
    <t>El 7 de noviembre se presentó seguimiento a planes institucionales al CIGD</t>
  </si>
  <si>
    <r>
      <rPr>
        <b/>
        <sz val="11"/>
        <color theme="1"/>
        <rFont val="Arial Narrow"/>
        <family val="2"/>
      </rPr>
      <t>Control detectivo</t>
    </r>
    <r>
      <rPr>
        <sz val="11"/>
        <color theme="1"/>
        <rFont val="Arial Narrow"/>
        <family val="2"/>
      </rPr>
      <t>: el monitoreo debe ser mensual y establecer la manera de garantizar el reporte presentar un informe donde la mayoría de los planes presentan condición de falta de reporte no garantiza el cumplimiento de estos</t>
    </r>
  </si>
  <si>
    <t>Ausencia de firma de acuerdos de gestión con objetivos claros y medibles ya que estos proporcionan un marco para la toma de decisiones transparentes y efectivas, lo que a su vez puede mejorar la eficacia y eficiencia de al entidad y fortalecer la confianza de los usuarios</t>
  </si>
  <si>
    <t>Misión sectorial</t>
  </si>
  <si>
    <t>Procesos fiscales</t>
  </si>
  <si>
    <t>Nacional</t>
  </si>
  <si>
    <t>Oficial de Transparencia de la entidad y/o Profesional Especializado de Control Interno Disciplinario</t>
  </si>
  <si>
    <t>Verificar la presentación al CIGD de la situación</t>
  </si>
  <si>
    <t>para que determine el tratamiento que se debe dar a la situación presentada</t>
  </si>
  <si>
    <t>No se ha requerido la activación del control</t>
  </si>
  <si>
    <r>
      <rPr>
        <b/>
        <sz val="11"/>
        <color theme="1"/>
        <rFont val="Arial Narrow"/>
        <family val="2"/>
      </rPr>
      <t>Control detectivo</t>
    </r>
    <r>
      <rPr>
        <sz val="11"/>
        <color theme="1"/>
        <rFont val="Arial Narrow"/>
        <family val="2"/>
      </rPr>
      <t>: no es clara la redacción del control</t>
    </r>
  </si>
  <si>
    <t>Falta de metodologías institucionales efectivas en la transparencia, acceso a la información y la rendición de cuentas en la gestión de los recursos</t>
  </si>
  <si>
    <t>Productos o servicios</t>
  </si>
  <si>
    <t>Procesos penales</t>
  </si>
  <si>
    <t>a través del inicio del trámite del proceso y se formaliza mediante un auto de apertura, documentado en el procedimiento ordinario y verbal</t>
  </si>
  <si>
    <t>Este control es de tipo correctivo, falta indicar dónde se encuentra documentado el control</t>
  </si>
  <si>
    <t>DIR-C2</t>
  </si>
  <si>
    <t xml:space="preserve">Posibilidad de omitir o efectuar acciones en proceso judiciales o administrativos </t>
  </si>
  <si>
    <t>afectando intereses de la entidad para beneficio</t>
  </si>
  <si>
    <t xml:space="preserve">realizando acciones inadecuadas para la defensa de la entidad </t>
  </si>
  <si>
    <t>Plan de acción - revisión de procesos</t>
  </si>
  <si>
    <t>Secretario técnico del Comité de Defensa Jurídica - Rol Abogado de Defensa Jurídica</t>
  </si>
  <si>
    <t>Verificar la divulgación a los públicos de interés el estado de los procesos de forma trimestral</t>
  </si>
  <si>
    <t>a través de la revisión de la publicación del informe de los procesos en la página web institucional de la entidad</t>
  </si>
  <si>
    <t xml:space="preserve">Aprobación de las fichas técnicas de conciliación, presentación de casos, análisis de acción de repetición o llamamiento en garantía </t>
  </si>
  <si>
    <t>Comité de Conciliación y Defensa Jurídica</t>
  </si>
  <si>
    <t>Informe de análisis de conciliaciones y acciones de repetición</t>
  </si>
  <si>
    <t>En la sesión no. 12 de 2023 se presentará al Comité el informe de análisis de conciliaciones y acciones de repetición</t>
  </si>
  <si>
    <t>https://www.caroycuervo.gov.co/4-9-1-informe-sobre-defensa-publica/</t>
  </si>
  <si>
    <t>Se publicó el informe correspondiente al tercer trimestre</t>
  </si>
  <si>
    <t>Revisar los planes de reducción ya que corresponden a los mismos controles que se implementan actualmente. Adicionalmente se requiere priorizar la actividad de documentación de las actividades llevadas a cabo por el rol jurídico.</t>
  </si>
  <si>
    <t xml:space="preserve">Metodologías institucionales insuficientes para la asignación de recursos </t>
  </si>
  <si>
    <t xml:space="preserve">Comité de conciliación y defensa jurídica </t>
  </si>
  <si>
    <t xml:space="preserve">Revisar la información presentada por el apoderado judicial de la entidad sobre cada proceso judicial o administrativo </t>
  </si>
  <si>
    <t xml:space="preserve">a través de las fichas técnicas de conciliación, presentación de procesos, y etapa judicial de cada caso, documentado en el Manual de Defensa Jurídica </t>
  </si>
  <si>
    <t xml:space="preserve">Continua </t>
  </si>
  <si>
    <t>Presentación y aprobación del informe de seguimiento de actividades relacionados con los casos judiciales y administrativos de la entidad</t>
  </si>
  <si>
    <t xml:space="preserve">Comité de Conciliación y Defensa Jurídica y Secretario técnico </t>
  </si>
  <si>
    <t>Informe de procesos judiciales y administrativos</t>
  </si>
  <si>
    <t>En la sesión no. 12 de 2023 se presentará al Comité el informe de procesos judiciales y administrativos</t>
  </si>
  <si>
    <t>Las actas las archiva el secretario técnico del comité y gozan de reserva legal por contener la estrategia de defensa</t>
  </si>
  <si>
    <t>Se presentó el estado de avance de cada proceso judicial al Comité de Defensa Jurídica en las sesiones 8, 9, y 10 y 11 de 2023</t>
  </si>
  <si>
    <t>Actuaciones del abogado estando sancionado</t>
  </si>
  <si>
    <t>Secretario técnico del Comité de Defensa Jurídica</t>
  </si>
  <si>
    <t xml:space="preserve">Verificar el cumplimiento de las acciones determinadas por el Comité de Conciliación y Defensa Jurídica así como las requeridas en cada etapa procesal de cada proceso </t>
  </si>
  <si>
    <t>a través del informe que se debe presentar al Comité de Conciliación y Defensa Jurídica, documentado la resolución 331 de 2022 en la cual se crea el Comité</t>
  </si>
  <si>
    <t>Creación de los lineamientos para la adopción de la política de daño antijurídico según los criterios de la Agencia Nacional de Defensa Jurídica del Estado</t>
  </si>
  <si>
    <t>Acta de aprobación de documentos
Correos de calidad indicando revisión</t>
  </si>
  <si>
    <t>En el mes de septiembre se aprobó en Comité de Defensa Jurídica el Manual de Defensa Jurídica y el Procedimiento de Política de Prevención de Daño Antijurídico, sin embargo los documentos están en revisiones metodológicas para articular SIG</t>
  </si>
  <si>
    <t>Informe semestral de seguimiento</t>
  </si>
  <si>
    <t>En la sesión no. 12 de 2023 se presentará al Comité el informe de seguimiento semestral de acciones y decisiones adoptadas en los procesos judiciales</t>
  </si>
  <si>
    <t>Revisar los antecedentes disciplinarios del abogado a cargo de los procesos judiciales</t>
  </si>
  <si>
    <t>a través de la plataforma institucional asignada para ello</t>
  </si>
  <si>
    <t>Certificado de la rama judicial</t>
  </si>
  <si>
    <t>Se verifica y se identifica que el  rol de abogado jurídico no tiene sanciones</t>
  </si>
  <si>
    <t>Internacional</t>
  </si>
  <si>
    <t>Presentar al Comité de Defensa Jurídica los casos donde no se actuó oportunamente dentro del proceso</t>
  </si>
  <si>
    <t>a través de las sesiones ordinarias del Comité, realizadas mensualmente</t>
  </si>
  <si>
    <t>COM-C1</t>
  </si>
  <si>
    <t>Posibilidad de comunicar de manera errónea</t>
  </si>
  <si>
    <t>ocultando u omitiendo información veraz</t>
  </si>
  <si>
    <t>a nombre propio o de un tercero</t>
  </si>
  <si>
    <t>retardando o eliminando información, impidiendo mostrar la realidad institucional a los públicos de interés internos y externos</t>
  </si>
  <si>
    <t>Insuficientes herramientas para la validación de la información</t>
  </si>
  <si>
    <t>Esquema de publicaciones</t>
  </si>
  <si>
    <t>Rol webmaster</t>
  </si>
  <si>
    <t>Verificar que los documentos que se deben publicar en la sección de Transparencia y Acceso a la Información cumplan las características  requeridas para su publicación</t>
  </si>
  <si>
    <t>asegurándose de atender solo las solicitudes de publicación que lleguen desde el correo del coordinador o del área solicitante y comunicar si cumplen o no las características requeridas para su publicación de acuerdo al esquema de publicaciones</t>
  </si>
  <si>
    <t>Diseñar una lista de chequeo sobre la información que será documentada en el informe de gestión</t>
  </si>
  <si>
    <t>La actividad no cuenta con avance. Se solicita ajustar la fecha para junio de 2024, teniendo en cuenta articular la información de informe de gestión con el informe de la audiencia pública que se realizará</t>
  </si>
  <si>
    <t>Correo donde se devuelve la información al solicitante y correos de ejemplos recibidos de un grupo y un coordinador
Enlace a Registro de publicaciones:
https://www.caroycuervo.gov.co/7-1-9-registro-de-publicaciones/</t>
  </si>
  <si>
    <t>En el cuatrimestre se han recibido y gestionado solo las solicitudes que provengan del coordinador o del correo del grupo a través del formato COM-F-3 Solicitud de publicación y despublicación en la web</t>
  </si>
  <si>
    <r>
      <rPr>
        <b/>
        <sz val="11"/>
        <color theme="1"/>
        <rFont val="Arial Narrow"/>
        <family val="2"/>
      </rPr>
      <t>Identificación del riesgo</t>
    </r>
    <r>
      <rPr>
        <sz val="11"/>
        <color theme="1"/>
        <rFont val="Arial Narrow"/>
        <family val="2"/>
      </rPr>
      <t>: Comunicar de manera errónea no es un hecho premeditado</t>
    </r>
  </si>
  <si>
    <t>Revisar si realmente todas las solicitudes de publicación están llegando desde el correo del coordinador o del área solicitante y priorizar la articulación de la lista de chequeo del informe de gestión</t>
  </si>
  <si>
    <t xml:space="preserve">Inadecuada aplicación del Manual Único de Rendición de Cuentas y del Manual de políticas de seguridad digital </t>
  </si>
  <si>
    <t>Revisar que el informe de gestión de la vigencia cumpla con los requisitos solicitados en el Manual Único de Rendición de Cuentas - MURC incluyendo información sobre la gestión pública y sus resultados</t>
  </si>
  <si>
    <t>a través de la diligenciamiento del autodiagnóstico de Rendición de Cuentas presentado al Equipo líder</t>
  </si>
  <si>
    <t>Escanear la información física original que se tiene en el área de Gestión Documental, con el fin de realizar los préstamos de los documentos de manera digital sin necesidad de manipular los archivos originales</t>
  </si>
  <si>
    <t>Auxiliar, Técnico y Profesional Grupo de Gestión Documental</t>
  </si>
  <si>
    <t>Se han digitalizado series documentales como los Contratos, Historias Laborales, Ordenes de servicios y Historias Académicas.                 https://caroycuervo-my.sharepoint.com/:f:/g/personal/gestiondocumental_caroycuervo_gov_co/Ekf5qwp-5JtJoPXIjIr33sABmJ3iMMS57NQrOrVcEpaH5A?e=CwhPyK</t>
  </si>
  <si>
    <t>En el archivo Central Casa Cuervo se está trabajando para poder escanear toda la información que se ha recibido de las transferencias con el fin de prestar la información por medio digital garantizando la conservación del documento, pero en el caso del Archivo Central Yerbabuena no se ha podido realizar el trabajo de escanear la información ya que no contamos con un escáner que nos permita adelantar esta actividad. La actividad continua en desarrollo y avanzando, por lo tanto se solicita ajustar la fecha de implementación para diciembre de 2024</t>
  </si>
  <si>
    <t>Autodiagnóstico realizado y proyección de acta con listado de asistencia del equipo líder donde fue presentado el documento
Enlace al informe de gestión: https://www.caroycuervo.gov.co/4-7-1-informes-de-gestion/</t>
  </si>
  <si>
    <t xml:space="preserve">De acuerdo al Manual Único de Rendición de Cuentas versión 2, se definieron los parámetros y temas a detallar en el informe de Gestión institucional vigencia 2022 y avances 2023 para el Instituto Caro y Cuervo, así mismo, se incorporó la información sobre la gestión pública y sus resultados a través de la diligenciamiento del autodiagnóstico de Rendición de Cuentas presentada al equipo líder de Rendición de cuentas en la mesa de trabajo del día 22 de septiembre de 2023. 
Se divulgó en la página principal del ICC en el menú de Transparencia y Acceso a la información Pública en el numeral 4.7.1 Informes de gestión - Instituto Caro y Cuervo : Instituto Caro y Cuervo, el respectivo Informe de Gestión institucional vigencia 2022 y avances 2023, de igual manera, se divulgó en el menú Participe. </t>
  </si>
  <si>
    <r>
      <rPr>
        <b/>
        <sz val="11"/>
        <color theme="1"/>
        <rFont val="Arial Narrow"/>
        <family val="2"/>
      </rPr>
      <t>Control preventivo</t>
    </r>
    <r>
      <rPr>
        <sz val="11"/>
        <color theme="1"/>
        <rFont val="Arial Narrow"/>
        <family val="2"/>
      </rPr>
      <t>: el control debe ser de carácter general, por ejemplo revisar todos los informes dispuestos en la sección de transparencia</t>
    </r>
  </si>
  <si>
    <t>Falta de controles en los préstamos documentales que podría generar pérdida de información relevante para el ICC</t>
  </si>
  <si>
    <t>Verificar formato de préstamo de documentos</t>
  </si>
  <si>
    <t>con el fin de identificar la justificación de la consulta, la cantidad de folios, y la fecha de salida e ingreso de la documentación</t>
  </si>
  <si>
    <t>A modo de muestra se suben 2 GDO-F-09 FORMATO CONTROL DE PRÉSTAMO DE DOCUMENTOS Y EXPEDIENTES-V2.0</t>
  </si>
  <si>
    <t>Para el préstamo de información se ha diligenciado el formato GDO-F-09 FORMATO CONTROL DE PRÉSTAMO DE DOCUMENTOS Y EXPEDIENTES-V2.0, con el fin de llevar un control a todos los préstamos, adicional estamos trabajando con la digitalización de los expedientes que se encuentran en la Sede Centro para el préstamo digital garantizando la conservación y la información de los documentos.</t>
  </si>
  <si>
    <t xml:space="preserve">Ajustar información publicada teniendo en cuenta lo enviado por  el coordinador o el área solicitante (responsable de emitir la información) </t>
  </si>
  <si>
    <t>emitiendo un mensaje de aclaración del ajuste realizado</t>
  </si>
  <si>
    <t>En el tercer cuatrimestre no se tuvo la necesidad de activar el control</t>
  </si>
  <si>
    <r>
      <rPr>
        <b/>
        <sz val="11"/>
        <color theme="1"/>
        <rFont val="Arial Narrow"/>
        <family val="2"/>
      </rPr>
      <t>Control correctivo</t>
    </r>
    <r>
      <rPr>
        <sz val="11"/>
        <color theme="1"/>
        <rFont val="Arial Narrow"/>
        <family val="2"/>
      </rPr>
      <t>: El ajuste de información publicada nace de una revisión de los líderes responsables de los documentos o información</t>
    </r>
  </si>
  <si>
    <t>DES-C1</t>
  </si>
  <si>
    <t>Posibilidad de recibir o solicitar</t>
  </si>
  <si>
    <t>cualquier dádiva o beneficio</t>
  </si>
  <si>
    <t>a nombre propio o de terceros</t>
  </si>
  <si>
    <t xml:space="preserve">con el fin de nombrar a alguien sin el cumplimiento de los requisitos </t>
  </si>
  <si>
    <t>Abuso de poder</t>
  </si>
  <si>
    <t>número de posesiones al año</t>
  </si>
  <si>
    <t>Profesional especializado, Grado 17 del Grupo de Talento Humano</t>
  </si>
  <si>
    <t xml:space="preserve">Validar los requisitos del personal vinculado </t>
  </si>
  <si>
    <t>a través de la elaboración de certificación de cumplimiento de requisitos</t>
  </si>
  <si>
    <t xml:space="preserve">Actualizar el procedimiento de vinculación y divulgarlo por comunicación interna en el Instituto Caro y Cuervo </t>
  </si>
  <si>
    <t xml:space="preserve">Profesional especializado Grado 13 Grupo de talento humano </t>
  </si>
  <si>
    <t>Se creó y divulgó el procedimiento de selección y vinculación</t>
  </si>
  <si>
    <t>se aprobó el 31 de julio. https://sig.caroycuervo.gov.co/DocumentosSIG/DES-P-5.pdf
Se socializó por medio de comunicación interna el día 15 de agosto</t>
  </si>
  <si>
    <t>Certificados de cumplimiento de requisitos</t>
  </si>
  <si>
    <t>Durante el tercer cuatrimestre de 2023, se posesionaron funcionarios y se elaboraron sus respectivos certificados de cumplimiento de requisitos previa verificación de las hojas de vida y previa posesión.</t>
  </si>
  <si>
    <r>
      <rPr>
        <b/>
        <sz val="11"/>
        <color theme="1"/>
        <rFont val="Arial Narrow"/>
        <family val="2"/>
      </rPr>
      <t>Plan de reducción</t>
    </r>
    <r>
      <rPr>
        <sz val="11"/>
        <color theme="1"/>
        <rFont val="Arial Narrow"/>
        <family val="2"/>
      </rPr>
      <t>: dada la reciente aprobación de la nueva versión del procedimiento, es pertinente esperar un tiempo para verificar la efectividad de sus puntos del control</t>
    </r>
  </si>
  <si>
    <t>Sin observaciones</t>
  </si>
  <si>
    <t>Actos administrativos de nombramiento de funcionarios sin verificación previa del cumplimiento de requisitos de estudio y experiencia para la correspondiente vinculación.</t>
  </si>
  <si>
    <t>Profesional especializado Grado 13 del grupo de talento humano</t>
  </si>
  <si>
    <t xml:space="preserve">Verifica que los soportes de requisitos del candidatos corresponda con los requisitos establecidos en el manual de funciones y competencias laborales </t>
  </si>
  <si>
    <t>a través de la expedición de certificación de cumplimiento de requisitos que expide el coordinador del grupo de talento humano y la aprobación de la hoja de vida en el SIGEP II.</t>
  </si>
  <si>
    <t>Incluir dentro del programa de inducción el curso de Integridad, Transparencia y Lucha contra la corrupción, realizando seguimiento sobre la culminación del curso</t>
  </si>
  <si>
    <t>Rol profesional Grupo de Talento Humano</t>
  </si>
  <si>
    <t>Cartas de bienvenidas e informe de integridad</t>
  </si>
  <si>
    <t xml:space="preserve">Durante el tercer cuatrimestre se elaboraron las cartas de bienvenida donde se incluyó en la inducción el curso de Integridad, Transparencia y Lucha contra la corrupción.
Adicionalmente se presenta informe con el seguimiento de los funcionarios con cumplimiento y los que faltan por desarrollar el curso. </t>
  </si>
  <si>
    <t>¿Cuál es la diferencia de este control frente al anterior?</t>
  </si>
  <si>
    <t>Actos administrativos que no atienden los lineamientos legales para la correspondiente vinculación.</t>
  </si>
  <si>
    <t>Validar que el director general y el subdirector administrativo y financiero conozcan sobre la situación de los posesionados activos en la planta</t>
  </si>
  <si>
    <t>y en el evento que no se tomen acciones respecto al informe, se remitirá la información a la Unidad de Control Interno de Gestión</t>
  </si>
  <si>
    <t>Director General y Subdirector Administrativo y Financiero</t>
  </si>
  <si>
    <t>Aplicar Ley 190 del 1995</t>
  </si>
  <si>
    <t>Por la cual se dictan normas tendientes a preservar la moralidad en la Administración Pública y se fijan disposiciones con el fin de erradicar la corrupción administrativa.</t>
  </si>
  <si>
    <t>Aleatoria</t>
  </si>
  <si>
    <t>En el último cuatrimestre no fue necesario activar el control</t>
  </si>
  <si>
    <r>
      <rPr>
        <b/>
        <sz val="11"/>
        <color theme="1"/>
        <rFont val="Arial Narrow"/>
        <family val="2"/>
      </rPr>
      <t>Control correctivo</t>
    </r>
    <r>
      <rPr>
        <sz val="11"/>
        <color theme="1"/>
        <rFont val="Arial Narrow"/>
        <family val="2"/>
      </rPr>
      <t>: invocar el cumplimiento legal es muy general y no establece la acción específica y el cómo se aplica el control ya que las normas indican que se debe cumplir pero el como hacerlo</t>
    </r>
  </si>
  <si>
    <t xml:space="preserve"> </t>
  </si>
  <si>
    <t>FOR-C1</t>
  </si>
  <si>
    <t>Posibilidad de recibir dádivas</t>
  </si>
  <si>
    <t>para ajustar notas de estudiantes</t>
  </si>
  <si>
    <t>por parte del docente</t>
  </si>
  <si>
    <t>omitiendo la evaluación objetiva</t>
  </si>
  <si>
    <t xml:space="preserve">Falta de transparencia en el proceso de calificación </t>
  </si>
  <si>
    <t xml:space="preserve">Estudiantes </t>
  </si>
  <si>
    <t>Media</t>
  </si>
  <si>
    <t>Mayor</t>
  </si>
  <si>
    <t>Contratista profesional encargado de la plataforma Academusoft</t>
  </si>
  <si>
    <t>Validar el período establecido en calendario académico para subir las notas de cada asignatura por parte del docente</t>
  </si>
  <si>
    <t>informando a la decanatura qué docentes no cumplieron con el plazo establecido, se realiza un llamado de atención al docente solicitando la explicación del incumplimiento</t>
  </si>
  <si>
    <t>Probabilidad</t>
  </si>
  <si>
    <t>Aceptar</t>
  </si>
  <si>
    <t>Se carga calendario académico en FOR-C1</t>
  </si>
  <si>
    <t>El encargado de la plataforma informa en el mes de diciembre a través del correo electrónico sobre las actividades realizadas en el cierre académico reportando sobre las novedades encontradas</t>
  </si>
  <si>
    <r>
      <rPr>
        <b/>
        <sz val="11"/>
        <color theme="1"/>
        <rFont val="Arial Narrow"/>
        <family val="2"/>
      </rPr>
      <t>Control preventivo:</t>
    </r>
    <r>
      <rPr>
        <sz val="11"/>
        <color theme="1"/>
        <rFont val="Arial Narrow"/>
        <family val="2"/>
      </rPr>
      <t xml:space="preserve"> falta indicar en dónde se encuentra documentado el control, el calendario académico no permite evidenciar la ejecución del control</t>
    </r>
  </si>
  <si>
    <t>Debido a que el nivel de severidad residual se identifica como "Moderado" se deberá incluir una actividad en el Plan de reducción.
Igualmente se deben revisar acciones para fortalecer los controles preventivos para que el riesgo no se materialice</t>
  </si>
  <si>
    <t>Tráfico de influencias</t>
  </si>
  <si>
    <t>Auxiliar administrativo Facultad Seminario Andrés Bello</t>
  </si>
  <si>
    <t>Verificar que el reglamento docente vigente se encuentre publicado</t>
  </si>
  <si>
    <t>en la Página Web Institucional y realizar divulgación del mismo</t>
  </si>
  <si>
    <t>Enlace publicado en la web: https://www.caroycuervo.gov.co/resolucion-0111-de-2013/</t>
  </si>
  <si>
    <t>Actualmente en la página web se encuentra publicado el reglamento docente</t>
  </si>
  <si>
    <r>
      <rPr>
        <b/>
        <sz val="11"/>
        <color theme="1"/>
        <rFont val="Arial Narrow"/>
        <family val="2"/>
      </rPr>
      <t>Control preventivo</t>
    </r>
    <r>
      <rPr>
        <sz val="11"/>
        <color theme="1"/>
        <rFont val="Arial Narrow"/>
        <family val="2"/>
      </rPr>
      <t>: la generación y divulgación de documentos no es una acción de control, se recomienda evaluar el conocimiento de los establecido en el reglamento</t>
    </r>
  </si>
  <si>
    <t>Validar el cierre de notas del período establecido en calendario académico</t>
  </si>
  <si>
    <t>para verificar las notas faltantes de subir a través de la plataforma Academusoft en el periodo establecido. A partir de este cierre toda modificación deberá ser elevada por el docente al Consejo de Facultad para su consideración</t>
  </si>
  <si>
    <t>Impacto</t>
  </si>
  <si>
    <t>El control no ha tenido la necesidad de activarse</t>
  </si>
  <si>
    <t>Consejo Académico con apoyo del secretario técnico del consejo</t>
  </si>
  <si>
    <t>Sancionar al docente</t>
  </si>
  <si>
    <t>por medio de la aplicación del reglamento docente</t>
  </si>
  <si>
    <t>Profesionales y técnicos de la Facultad Seminario Andrés Bello</t>
  </si>
  <si>
    <t>Denunciar ante la autoridad correspondiente</t>
  </si>
  <si>
    <t>Mediante escrito o correo electrónico, con soportes del caso allegados a la Facultad Seminario Andrés Bello</t>
  </si>
  <si>
    <t/>
  </si>
  <si>
    <t>DIS-C1</t>
  </si>
  <si>
    <t>con el fin de archivar o fallar de forma equivocada los procesos disciplinarios, ocultando u omitiendo información veraz</t>
  </si>
  <si>
    <t xml:space="preserve">Procesos  Disciplinarios </t>
  </si>
  <si>
    <t>Profesional especializado control interno disciplinario</t>
  </si>
  <si>
    <t xml:space="preserve">Cotejar que las decisiones en los autos están de acuerdo a la normatividad vigente </t>
  </si>
  <si>
    <t>a través de la revisión del expediente del proceso, documentado en el procedimiento ordinario y verbal</t>
  </si>
  <si>
    <t>Actualizar procedimientos de control interno disciplinario de acuerdo a la Ley 1952 de 2019 modificada por la 2094 de 2021 con el fin de determinar más actores en un proceso disciplinario bajo la nueva normatividad que permita establecer nuevos controles o compartir el riesgo</t>
  </si>
  <si>
    <t>Modificación del procedimiento de Control Disciplinario Interno para la entidad y correos de reuniones</t>
  </si>
  <si>
    <t>Se han adelantado mesas de trabajo para revisar la articulación de la versión actualizada del procedimiento de Control Disciplinario Interno de la ICC en las fechas 7-12-2023, 12-12-2023 y 18-12-2023.
Se solicita ajustar la fecha a 31 de enero para culminar con la articulación de los procedimientos y documentos del proceso</t>
  </si>
  <si>
    <t>Copia del correo del 5-12-2023 por el cual se remite al Subdirector Administrativo y Financiero informe sobre el estado de los expedientes activos (Con reserva)</t>
  </si>
  <si>
    <t>Se verifica el trámite de inicio de actuación disciplinaria respecto a los expedientes en curso, originados por informes o quejas allegados a las instancias de Control Disciplinario Interno de la entidad.
Se expone el estado de los expedientes, de acuerdo al trámite seguido de acuerdo a lo establecido por el Código General Disciplinario</t>
  </si>
  <si>
    <t>Determinar la frecuencia para los controles y fortalecer las evidencias respectivas. Igualmente importante priorizar las actividades de articulación documentación SIG.</t>
  </si>
  <si>
    <t>Conflictos de intereses</t>
  </si>
  <si>
    <t xml:space="preserve">Subdirector administrativo con apoyo de Profesional especializado control interno disciplinario </t>
  </si>
  <si>
    <t>Revisar que la información proyectada en los autos disciplinarios corresponde a los procesos disciplinarios</t>
  </si>
  <si>
    <t>a través de la revisión de los oficios, autos y audiencias del proceso disciplinario, documentado en el procedimiento ordinario y verbal</t>
  </si>
  <si>
    <t>Realizar socializaciones respecto al nuevo código disciplinario con el fin de dar a conocer los deberes y derechos de los funcionarios públicos en la entidad</t>
  </si>
  <si>
    <t xml:space="preserve">Los días 17 y 24 de noviembre y 1 de diciembre se enviaron por comunicación interna ' !Échale Ojo' los mensajes de divulgación referentes al Derecho Disciplinario Interno. </t>
  </si>
  <si>
    <t>Se presentan mensajes de divulgación respecto al cumplimiento de los términos para las respuestas a PQRSD, las consecuencias disciplinarias de su incumplimiento y sobre la reserva de la información</t>
  </si>
  <si>
    <t>Se verifica que las actuaciones procesales se encuentran enmarcadas en la normatividad vigente</t>
  </si>
  <si>
    <t>Se informa que durante este trimestre no se han remitido expedientes a la Procuraduría General de la Nación</t>
  </si>
  <si>
    <t>ALI-C1</t>
  </si>
  <si>
    <t>con el fin de celebrar una alianza</t>
  </si>
  <si>
    <t>Falta de ética, integridad y valores personales de los servidores públicos que participan en dichas actividades</t>
  </si>
  <si>
    <t xml:space="preserve">Convenios </t>
  </si>
  <si>
    <t>Asesora Dirección General</t>
  </si>
  <si>
    <t xml:space="preserve">Verificar la aplicación de puntos de control  </t>
  </si>
  <si>
    <t>a través de la revisión procedimental del ALI-P-1
Asesoría en el establecimiento de las relaciones interinstitucionales</t>
  </si>
  <si>
    <t>Correos electrónicos de aprobaciones a la suscripción del convenio celebrado IFSP y prácticas del convenio con U Santo Tomás</t>
  </si>
  <si>
    <t>Durante el último cuatrimestre se aprobó la suscripción del convenio celebrado IFSP y prácticas del convenio con U Santo Tomás, teniendo en cuenta los controles evidenciados en el procedimiento</t>
  </si>
  <si>
    <r>
      <t xml:space="preserve">Control preventivo: </t>
    </r>
    <r>
      <rPr>
        <sz val="11"/>
        <color theme="1"/>
        <rFont val="Arial Narrow"/>
        <family val="2"/>
      </rPr>
      <t>la descripción del control es generalizada y no permite identificar el "cómo" de la acción</t>
    </r>
  </si>
  <si>
    <t>Debido a que el nivel de severidad residual se identifica como "Alto" se deberá incluir una actividad en el Plan de reducción. 
Igualmente se deberán fortalecer los controles vigentes con el fin de prevenir la materialización del riesgo.</t>
  </si>
  <si>
    <t>Existencia de intereses personales</t>
  </si>
  <si>
    <t>Revisar las propuestas de convenios</t>
  </si>
  <si>
    <t>a través de la validación y visto bueno a los estudios previos proyectados desde Relaciones Interinstitucionales, según el procedimiento ALI-P-1</t>
  </si>
  <si>
    <t>Estudios Previos o Minutas de convenios en la carpeta</t>
  </si>
  <si>
    <t>En el último cuatrimestre no se aplicó el control debido a que las alianzas celebradas:
1. IFSP: Memorando de entendimiento que no requiere EP
2. Santo Tomás: Convenio de prácticas derivado de un convenio marco previo celebrado entre las partes</t>
  </si>
  <si>
    <t>Manifestar preferencia para gestionar alianzas impidiendo la aplicación de criterios objetivos y meritocráticos</t>
  </si>
  <si>
    <t>PRE-C1</t>
  </si>
  <si>
    <t>Posibilidad de omitir deducciones tributarias o de otro tipo,</t>
  </si>
  <si>
    <t>utilizando las herramientas y bases de datos oficiales</t>
  </si>
  <si>
    <t>a nombre propio</t>
  </si>
  <si>
    <t>con el fin de obtener una retribución económica</t>
  </si>
  <si>
    <t>Desconocer o interpretar erróneamente las normativas fiscales</t>
  </si>
  <si>
    <t>Obligaciones</t>
  </si>
  <si>
    <t>Profesional Especializado con rol de Tesorería</t>
  </si>
  <si>
    <t>Verificar aleatoriamente antes de generar la orden de pago, que las deducciones hayan sido aplicadas</t>
  </si>
  <si>
    <t>A través de la revisión de la transacción previa en SIIF Nación, documentado en el procedimiento de tesorería</t>
  </si>
  <si>
    <t>Mantener actualizada la documentación normativa relacionada con los temas tributarios y socializar al interior del grupo de gestión financiera</t>
  </si>
  <si>
    <t>Profesional especializado con rol de Coordinación de Gestión Financiera</t>
  </si>
  <si>
    <t>Correo electrónico del 3 de noviembre de 2023.</t>
  </si>
  <si>
    <t>El 3 de noviembre de 2023, la coordinadora del Grupo de Gestión Financiera compartió con el grupo una nueva carpeta sobre normativa actualizada en temas tributarios para que se mantuviera en ese repositorio y pudiera ser consultada y actualizada por todos.</t>
  </si>
  <si>
    <t>Correos electrónicos remitidos con solicitud de ajustes</t>
  </si>
  <si>
    <t>El 21 de diciembre la profesional de Tesorería solicita a la Contadora contratista corrección sobre deducciones aplicadas a pago de honorarios de contratistas.
Igualmente a modo de ejemplo se sube correo donde se identifican solicitudes de ajustes tanto de personas naturales como jurídicas</t>
  </si>
  <si>
    <t>La forma de actualizar la normativa de un proceso en el ICC es a través de la matriz legal, no se evidencia dicha actualización en ese instrumento</t>
  </si>
  <si>
    <t>Importante seguir desarrollando acciones referentes a la capacitación constante en temas tributarios y fiscales, e identificar controles preventivos para fortalecer la gestión del riesgo</t>
  </si>
  <si>
    <t>Revisar el borrador de la declaración de deducciones tributarias previa presentación al ente rector</t>
  </si>
  <si>
    <t>a través de la comparación de las declaraciones tributarias del período anterior, utilizando la base de datos o herramienta para tal fin, en el caso de encontrar inconsistencia se solicitará la respectiva justificación y el ajuste al que haya lugar. Documentado en el procedimiento de gestión tributaria</t>
  </si>
  <si>
    <t>Participar en las capacitaciones en temas tributarios y fiscales que programe la entidad, previa solicitud de la Profesional especializado con rol de Coordinación de Gestión Financiera al Grupo de Talento Humano</t>
  </si>
  <si>
    <t>Profesionales del Grupo de Gestión Financiera</t>
  </si>
  <si>
    <t>Correos electrónicos con solicitudes de capacitación</t>
  </si>
  <si>
    <t>En el último cuatrimestre no se participó en capacitaciones en temas tributarios y fiscales ya que los eventos de entes externos tienen costo y en la presente vigencia no se tenía asignación de recursos suficientes, aunque desde el proceso se solicitaron las respectivas capacitaciones</t>
  </si>
  <si>
    <t>No hay evidencia de aplicabilidad del control debido al cambio de coordinación del grupo</t>
  </si>
  <si>
    <t>No se evidencian capacitaciones en materia tributaria</t>
  </si>
  <si>
    <t>Necesidad financiera o presión económica del funcionario(a) que puede llevarlo(a) a sentirse tentado(a) a omitir deducciones para beneficio propio cuando enfrentan dificultades financieras personales</t>
  </si>
  <si>
    <t>Consultar periódicamente en las páginas oficiales de los entes rectores (DIAN, Contaduría General de la Nación (CGN) y la Secretaría de Hacienda Distrital (SHD)) la normativa vigente y divulgar al interior del grupo de Gestión Financiera y de la entidad</t>
  </si>
  <si>
    <t>Profesional universitario con rol de Contador</t>
  </si>
  <si>
    <t>El 3 de noviembre de 2023, la coordinadora del Grupo de Gestión Financiera compartió con el grupo una nueva carpeta sobre normativa actualizada en temas tributarios para que se mantuviera en ese repositorio y pudiera ser consultada y actualizada por todos.
En la carpeta de normativa al interior del grupo se evidencia la descarga de normativa actualizada emitida por los entes rectores.</t>
  </si>
  <si>
    <t>PRE-C2</t>
  </si>
  <si>
    <t>Posibilidad de solicitar dádivas para tramitar pagos a personas jurídicas o naturales</t>
  </si>
  <si>
    <t>utilizando los documentos y sistemas de información institucionales</t>
  </si>
  <si>
    <t>Planta de personal limitada o inadecuada</t>
  </si>
  <si>
    <t>Órdenes de pago</t>
  </si>
  <si>
    <t>Técnico de financiera</t>
  </si>
  <si>
    <t>Revisar que las facturas y documentos de cobro se están tramitando en orden de llegada de acuerdo a la disponibilidad de PAC</t>
  </si>
  <si>
    <t>por medio de la asignación de consecutivos diligenciando la hoja de ruta dispuestos por el Grupo de Gestión Financiera en OneDrive</t>
  </si>
  <si>
    <t>Participar en las actividades institucionales del código de integridad y buen gobierno</t>
  </si>
  <si>
    <t>Coordinador, profesionales y técnicos Grupo de Gestión Financiera</t>
  </si>
  <si>
    <t>En el último cuatrimestre no hubo actividades de integridad programadas por la entidad</t>
  </si>
  <si>
    <t>A modo de ejemplo se anexan dos correos electrónicos que evidencian las solicitudes de corrección de documentos de contratistas
Correo electrónico solicitando envío de documentación completa y precisa a todos los supervisores
A modo de ejemplo se anexa hoja de ruta diligenciada octubre / noviembre</t>
  </si>
  <si>
    <t>Se envió correo electrónico a todos los supervisores y sus apoyos sobre entrega de documentación precisa, completa y exacta.
Se realiza revisión de documentación por orden de llegada teniendo en cuenta que deben estar con información correcta.
La técnico del grupo, envía correos a los supervisores o sus apoyos solicitando la corrección de documentos a medida que los va revisando.</t>
  </si>
  <si>
    <t>No se evidencia participación en divulgaciones del código de integridad</t>
  </si>
  <si>
    <t>Se sugiere revisar el fortalecimiento de los controles implementados y definir acciones del plan de reducción que mitiguen la probabilidad de ocurrencia del riesgo</t>
  </si>
  <si>
    <t>Necesidad financiera o presión económica del funcionario(a) que puede llevarlo(a) a sentirse tentado(a) a solicitar pagos para beneficio propio cuando enfrentan dificultades financieras personales</t>
  </si>
  <si>
    <t>Coordinador Grupo de Gestión Financiera</t>
  </si>
  <si>
    <t>Verificar que las órdenes de pago generadas corresponden a la programación de pagos</t>
  </si>
  <si>
    <t>con el fin de garantizar que esté articulada con la solicitud del PAC y el plan de pagos de los registros presupuestales</t>
  </si>
  <si>
    <t>Actualización de la documentación SIG del proceso de Contabilidad y Presupuesto</t>
  </si>
  <si>
    <t>Documentos articulados al SIG</t>
  </si>
  <si>
    <t>El proceso está adelantando la tarea de actualización documentación SIG. En el tercer cuatrimestre se actualizaron guías, formatos y procedimientos 
https://sig.caroycuervo.gov.co/
Se solicita ajustar la fecha de implementación con el fin de culminar la actualización de la guía de rol de cajero y la documentación de presupuesto para junio de 2024</t>
  </si>
  <si>
    <t>Plan de pagos</t>
  </si>
  <si>
    <t>Todos los meses se realizan los pagos según lo programado y el PAC asignado</t>
  </si>
  <si>
    <t>No se ha terminado de actualizar la documentación del proceso</t>
  </si>
  <si>
    <t>PRE-C3</t>
  </si>
  <si>
    <t>Posibilidad del uso indebido de dinero en efectivo</t>
  </si>
  <si>
    <t>desviando recursos públicos a otros propósitos</t>
  </si>
  <si>
    <t>con el fin obtener un beneficio particular</t>
  </si>
  <si>
    <t>Necesidad financiera o presión económica del funcionario(a) que puede llevarlo(a) a sentirse tentado(a) a utilizar el dinero en efectivo para beneficio propio cuando enfrentan dificultades financieras personales</t>
  </si>
  <si>
    <t>Consignaciones de dinero en efectivo en bancos (mínimo una semanal)</t>
  </si>
  <si>
    <t>Verificar que se atiendan las actividades que se deben realizar cuando se cumple el rol de cajero en eventos</t>
  </si>
  <si>
    <t>a través de la aplicación de lo establecido en la Guía para las tareas y actividades de ventas en el rol de cajero</t>
  </si>
  <si>
    <t>Actualización de la documentación SIG respecto a caja mejor y a ingresos; y la guía para las tareas y actividades de ventas en el rol de cajero (en articulación con las actividades desarrolladas por la Librería)</t>
  </si>
  <si>
    <t>Profesionales y técnicos del Grupo de Gestión Financiera
Técnico de la Dirección General
Profesional Especializado con rol de coordinación del Sello Editorial</t>
  </si>
  <si>
    <t>Documentación relacionada con caja menor</t>
  </si>
  <si>
    <t>Se actualizó el procedimiento: PRE-P-1 Gestión de caja menor: https://sig.caroycuervo.gov.co/DocumentosSIG/PRE-P-1.pdf
Y se crearon dos formatos respecto a caja menor:
* PRE-F-1 Avance y legalización de caja menor: https://sig.caroycuervo.gov.co/DocumentosSIG/PRE-F-1.xlsx
* PRE-F-2 Libro caja menor: https://sig.caroycuervo.gov.co/DocumentosSIG/PRE-F-2.xlsx
Se solicita ajustar la fecha de implementación con el fin de culminar la actualización de la guía de rol de cajero para junio de 2024</t>
  </si>
  <si>
    <t>Pantallazo correo remitido a Editorial</t>
  </si>
  <si>
    <t>Se desarrolló evento ArtBo y se realizaron las actividades de acuerdo con el correo electrónico de Financiera indicando los lineamientos de la guía del rol cajero y demás recomendaciones</t>
  </si>
  <si>
    <t>No se han actualizado todos los documentos según el compromiso</t>
  </si>
  <si>
    <t>Teniendo en cuenta el riesgo y sus subcausas se determina como aspecto clave actualizar de manera prioritaria la guía de rol de cajero</t>
  </si>
  <si>
    <t>Profesionales y técnicos del Grupo de Gestión Financiera</t>
  </si>
  <si>
    <t>Realizar arqueos aleatorios a los responsables del dinero en efectivo en la entidad</t>
  </si>
  <si>
    <t>a través de una auditoría presencial no programada donde se confronta el aplicativo de ventas (WebSafi) y el SIIF Nación, con los soportes y el dinero en efectivo, documentado en los actos administrativos</t>
  </si>
  <si>
    <t>Informe de arqueo</t>
  </si>
  <si>
    <t xml:space="preserve">Según solicitud de la coordinadora financiera, se realiza verificación de dinero en efectivo contra las ventas registradas y presenta informe el 6 de diciembre </t>
  </si>
  <si>
    <t>Técnico del Grupo de Gestión Financiera</t>
  </si>
  <si>
    <t>Cotejar semanalmente el dinero en efectivo recaudado según el reporte de ventas de aplicativo WebSafi</t>
  </si>
  <si>
    <t>a través de la entrega de los soportes y el dinero en efectivo y realiza la respectiva consignación, documentado en el procedimiento de gestión de ingresos</t>
  </si>
  <si>
    <t>A modo de muestra de la evidencia se suben pantallazos de consignaciones de efectivo realizadas durante los meses de octubre y noviembre</t>
  </si>
  <si>
    <t>Se realiza verificación de dinero en físico contra reporte de WebSafi y se realiza consignación.</t>
  </si>
  <si>
    <t>Profesional Especializado Grado 17 Recursos físicos</t>
  </si>
  <si>
    <t>Verificar que en las pólizas globales de la entidad se encuentre la cobertura para siniestros del manejo del dinero en efectivo</t>
  </si>
  <si>
    <t>a través de la contratación de la póliza de manejo global sector oficial, cuyo objeto es el de amparar los riesgos que impliquen menoscabo de los fondos y/o bienes de propiedad del ICC o que estén bajo su tenencia, control y/o responsabilidad causados por acciones u omisiones de sus servidores</t>
  </si>
  <si>
    <t>Correo cuatrimestre anterior</t>
  </si>
  <si>
    <t>En el cuatrimestre anterior se confirmó con la aseguradora la póliza que mantiene el ICC en cuanto a cobertura de dinero en efectivo, en el último cuatrimestre sigue vigente la misma póliza</t>
  </si>
  <si>
    <t>APR-C1</t>
  </si>
  <si>
    <t>Posibilidad de manifestar preferencia</t>
  </si>
  <si>
    <t>favoreciendo con la publicación de un contenido</t>
  </si>
  <si>
    <t>a un tercero</t>
  </si>
  <si>
    <t>impidiendo la aplicación de criterios objetivos y meritocráticos</t>
  </si>
  <si>
    <t>Publicaciones impresas y digitales</t>
  </si>
  <si>
    <t>Comité editorial con apoyo del secretario del comité</t>
  </si>
  <si>
    <t>Verificar el cumplimiento de la obligación de evaluar las propuestas editoriales para avalar o no, su edición</t>
  </si>
  <si>
    <t>a través de actas de reunión desarrolladas en el Comité Editorial</t>
  </si>
  <si>
    <t>Crear una política editorial que contenga aspectos relevantes sobre los requisitos mínimos para la publicación</t>
  </si>
  <si>
    <t>Comité Editorial
Profesional Especializado con rol de coordinación del Sello Editorial</t>
  </si>
  <si>
    <t>https://sig.caroycuervo.gov.co/DocumentosSIG/DIR-M-13.pdf</t>
  </si>
  <si>
    <t>Política editorial publicada y aprobada por Calidad</t>
  </si>
  <si>
    <t>Acta de Comité Editorial - Septiembre</t>
  </si>
  <si>
    <t xml:space="preserve">Se desarrolló Comité en donde se evaluaron propuestas de publicaciones </t>
  </si>
  <si>
    <r>
      <rPr>
        <b/>
        <sz val="11"/>
        <color theme="1"/>
        <rFont val="Arial Narrow"/>
        <family val="2"/>
      </rPr>
      <t>Identificación del riesgo</t>
    </r>
    <r>
      <rPr>
        <sz val="11"/>
        <color theme="1"/>
        <rFont val="Arial Narrow"/>
        <family val="2"/>
      </rPr>
      <t>: se puede mejorar la redacción del riesgo por ejemplo así:
Posibilidad de favorecer la publicación de un contenido de un tercero sin aplicar criterios objetivos y meritocráticos
Hay un proyecto de acta, la evidencia apropiada es un acta con las respectivas firmas</t>
    </r>
  </si>
  <si>
    <t>Se debe revisar si los instrumentos articulados al plan de reducción, dan viabilidad para fortalecer controles preventivos.</t>
  </si>
  <si>
    <t>Falta de documentación que especifiquen los criterios mínimos para la aprobación de postulaciones</t>
  </si>
  <si>
    <t>Aperturar convocatoria que especifique criterios mínimos tanto para las personas que se van a postular como para el equipo evaluador</t>
  </si>
  <si>
    <t>Términos y documentos asociados con la convocatoria</t>
  </si>
  <si>
    <t>La convocatorio se aperturó el 26 de septiembre incluyendo los criterios mínimos
La convocatoria está actualmente en la fase de publicación de obras aprobadas y se proyecta su finalización para enero 2024</t>
  </si>
  <si>
    <t>Afinidad personal que puede llevar a favorecer a amigos, conocidos o personas cercanas, sin considerar adecuadamente los méritos objetivos</t>
  </si>
  <si>
    <t>Presión de un rol jerárquico mayor para la toma de decisiones</t>
  </si>
  <si>
    <t>Interés económico o financiero en la publicación de un determinado contenido</t>
  </si>
  <si>
    <t>ADM-C1</t>
  </si>
  <si>
    <t>Posibilidad de sustraer los insumos, productos y bienes almacenados en la bodegas institucionales</t>
  </si>
  <si>
    <t>afectando la capacidad para cumplir los objetivos de la entidad</t>
  </si>
  <si>
    <t>con el fin de desviar el uso de los recursos para otros propósitos</t>
  </si>
  <si>
    <t>Acceso no autorizado o privilegiado</t>
  </si>
  <si>
    <t xml:space="preserve">Insumos, productos y bienes </t>
  </si>
  <si>
    <t xml:space="preserve"> Auxiliares del Grupo de Recursos Físicos</t>
  </si>
  <si>
    <t xml:space="preserve">Validar el acceso al personal autorizado </t>
  </si>
  <si>
    <t>a través de la asignación de llaves de las bodegas de insumos, productos y bienes</t>
  </si>
  <si>
    <t>Baja</t>
  </si>
  <si>
    <t xml:space="preserve">Realizar toma física comparativa del inventario de la bodega de materias primas y repuestos frente al reporte evidenciado en el aplicativo Web Safi, concluyendo en un informe en donde se detallarán los hallazgos y el camino a seguir para subsanar </t>
  </si>
  <si>
    <t>Auxiliar administrativo con rol de almacenista del Grupo de Sello Editorial</t>
  </si>
  <si>
    <t>Informe de toma física del inventario</t>
  </si>
  <si>
    <t>Se presentó el informe a la Subdirección Administrativa para definir las acciones a desarrollar. Finalizada en el mes julio.</t>
  </si>
  <si>
    <t>Actualmente las llaves de las bodegas de insumos solo las maneja el auxiliar administrativo del Grupo. 
En cuanto a las bodegas de publicaciones, si bien, normalmente las llaves son solo manejadas por un profesional especializado y un auxiliar administrativo, en este momento se presenta un riesgo al control debido a que en la bodega se dispuso un espacio para la donación recibida por el Grupo de Biblioteca.
Se implementó parcialmente una plantilla de control de acceso con el fin de identificar quiénes ingresan a la bodega</t>
  </si>
  <si>
    <r>
      <rPr>
        <b/>
        <sz val="11"/>
        <color theme="1"/>
        <rFont val="Arial Narrow"/>
        <family val="2"/>
      </rPr>
      <t>Plan de reducción</t>
    </r>
    <r>
      <rPr>
        <sz val="11"/>
        <color theme="1"/>
        <rFont val="Arial Narrow"/>
        <family val="2"/>
      </rPr>
      <t>: según la observación presentada en el reporte hay un riesgo asociado al recibo de una donación a Biblioteca, la asignación de recursos (espacio y personal y software) para la administración de un inventario innecesario, refleja ineficiencia administrativa. Lo pertinente es realizar las bajas pendientes. En estos planes no es necesario repetir la acción par cada responsable</t>
    </r>
  </si>
  <si>
    <t>Revisar el fortalecimiento de los controles tanto de las evidencias como de la ejecución debido a que actualmente el único control preventivo no puede implementarse ya que se dispuso un espacio en la bodega de publicaciones para una donación recibida por el Grupo de Biblioteca, dejando así el acceso abierto a más personas de la entidad.
Igualmente revisar y solicitar ajustes para seguir avanzando en los planes de reducción, qué acciones se tomarán a partir de los informes entregados.</t>
  </si>
  <si>
    <t>Falta de controles internos adecuados</t>
  </si>
  <si>
    <t xml:space="preserve">Realizar toma física comparativa del inventario de la bodega de bienes e insumos frente al reporte evidenciado en el aplicativo Web Safi, concluyendo en un informe en donde se detallarán los hallazgos y el camino a seguir para subsanar </t>
  </si>
  <si>
    <t>Técnico del Grupo de Recursos físicos</t>
  </si>
  <si>
    <t>Informe de toma física del inventario de devolutivos usados</t>
  </si>
  <si>
    <t xml:space="preserve">Se realizó el informe de toma física del inventario de devolutivos usados. </t>
  </si>
  <si>
    <t>Insumos, productos y bienes no registrados en el inventario del sistema Web Safi</t>
  </si>
  <si>
    <t xml:space="preserve">Realizar toma física comparativa del inventario de la bodega de publicaciones frente al reporte evidenciado en el aplicativo Web Safi, concluyendo en un informe en donde se detallarán los hallazgos y el camino a seguir para subsanar </t>
  </si>
  <si>
    <t>Profesional Especializado Grado 12 del Grupo de Recursos físicos</t>
  </si>
  <si>
    <t>Informe de inventario</t>
  </si>
  <si>
    <t>Se realizó informe proyectado y se remitió a la SAF</t>
  </si>
  <si>
    <t>FOR-C2</t>
  </si>
  <si>
    <t>Posibilidad de plagio y violación de derechos de autor</t>
  </si>
  <si>
    <t>apropiando información, ideas, palabras o cualquier forma de expresión de otra persona</t>
  </si>
  <si>
    <t>con el fin de finalizar los trabajos de grado o materias de su formación, sin darle el crédito correspondiente al autor</t>
  </si>
  <si>
    <t>Tener una comprensión limitada de cómo citar y parafrasear adecuadamente las fuentes utilizadas</t>
  </si>
  <si>
    <t>Estudiantes graduados</t>
  </si>
  <si>
    <t>Rol docente</t>
  </si>
  <si>
    <t xml:space="preserve">Revisar el documento con el trabajo realizado, identificando si existe posible plagio </t>
  </si>
  <si>
    <t>a través del conocimiento del docente, evaluando la calidad final del trabajo</t>
  </si>
  <si>
    <t>Resolución de grado título de maestría
Aval de trabajo de grado expedido por el tutor</t>
  </si>
  <si>
    <t>Se carga resolución 375/2023 por la cual se otorga título de maestría a estudiantes de la Facultad Seminario Andrés Bello, evidenciando de esta manera el desarrollo de control en la verificación de los documentos de tesis grado por parte del responsable de ejecutar el control</t>
  </si>
  <si>
    <t>Debido a que el nivel de severidad residual se identifica como "Moderado" se deberá incluir una actividad en el Plan de reducción. Revisar acciones encaminadas a la posibilidad de adquisición de un software que permita desarrollar la tarea</t>
  </si>
  <si>
    <t>Carga de trabajo abrumadora, plazos ajustados y competencia académica pueden llevar a algunos estudiantes a buscar atajos y recurrir al plagio para completar sus tareas</t>
  </si>
  <si>
    <t>Rol Coordinador de programa</t>
  </si>
  <si>
    <t xml:space="preserve">Revisar el documento remitido por el rol docente, identificando si existe posible plagio </t>
  </si>
  <si>
    <t>a través de la validación de criterios o conocimientos propios en la detección de un plagio</t>
  </si>
  <si>
    <t>Resolución de grado título de maestría
Acta de sustentación ante el Coordinador. jurados y docentes</t>
  </si>
  <si>
    <t>Falta de habilidades de investigación y redacción</t>
  </si>
  <si>
    <t>Comité de Maestría</t>
  </si>
  <si>
    <t xml:space="preserve">Revisar el documento remitido por el Rol Coordinador de programa, identificando si existe posible plagio </t>
  </si>
  <si>
    <t>a través de la validación de criterios o conocimientos propios en la detección de un plagio, por parte de los integrantes del Comité</t>
  </si>
  <si>
    <t>Resolución de grado título de maestría</t>
  </si>
  <si>
    <t>La disponibilidad de información en línea facilita el copiar y pegar sin atribución adecuada</t>
  </si>
  <si>
    <t>Consejo de Facultad</t>
  </si>
  <si>
    <t>Revisar el documento remitido por el Comité de Maestría, con la identificación de un caso de plagio</t>
  </si>
  <si>
    <t>tomando decisiones sancionatorias de acuerdo a lo descrito en el Reglamento estudiantil</t>
  </si>
  <si>
    <t>APR-C2</t>
  </si>
  <si>
    <t>Posibilidad de pérdida de insumos, objetos, materiales bibliográficos, archivísticos, manuscritos históricos, documentos originales, fotografías, grabaciones, entre otros</t>
  </si>
  <si>
    <t>sustrayendo los elementos con valor patrimonial</t>
  </si>
  <si>
    <t>con el fin de desviar el uso de los recursos para otros propósitos u obtener retribución económica</t>
  </si>
  <si>
    <t>Falta de controles en el acceso y manipulación de los objetos patrimoniales</t>
  </si>
  <si>
    <t>Bienes patrimoniales</t>
  </si>
  <si>
    <t>a través de la asignación de llaves de la bodega de usados, en la cual se encuentran algunos de los bienes patrimoniales de la entidad</t>
  </si>
  <si>
    <t>Realizar solicitud de cámaras de seguridad dentro de las salas patrimoniales.</t>
  </si>
  <si>
    <t>Profesional Especializado Grupo de Biblioteca Especializada</t>
  </si>
  <si>
    <t>Correos electrónicos remitidos al Grupo de Recursos Físicos</t>
  </si>
  <si>
    <t>Se remitieron los correos con las especificaciones técnicas de las cámaras para su correspondiente cotización (se sube copia de los correos a la carpeta APR-C2)</t>
  </si>
  <si>
    <t>Actualmente las llaves de las bodegas de insumos solo las maneja el auxiliar administrativo grado 11 y el profesional especializado grado 13 del Grupo</t>
  </si>
  <si>
    <r>
      <rPr>
        <b/>
        <sz val="11"/>
        <color theme="1"/>
        <rFont val="Arial Narrow"/>
        <family val="2"/>
      </rPr>
      <t>Identificación del riesgo</t>
    </r>
    <r>
      <rPr>
        <sz val="11"/>
        <color theme="1"/>
        <rFont val="Arial Narrow"/>
        <family val="2"/>
      </rPr>
      <t xml:space="preserve">: la pérdida de objetos no es un hecho intencionado
Hay un proyecto de acta, la evidencia apropiada es un acta con las respectivas firmas
</t>
    </r>
    <r>
      <rPr>
        <b/>
        <sz val="11"/>
        <color theme="1"/>
        <rFont val="Arial Narrow"/>
        <family val="2"/>
      </rPr>
      <t>Plan de reducción</t>
    </r>
    <r>
      <rPr>
        <sz val="11"/>
        <color theme="1"/>
        <rFont val="Arial Narrow"/>
        <family val="2"/>
      </rPr>
      <t>: la acción planteada no es contundente, la gestión es mide por resultados, el envío de un correo es una acción de medio no de producto</t>
    </r>
  </si>
  <si>
    <t>Se debe identificar y articular un plan de reducción que propenda el funcionamiento de las cámaras para las salas patrimoniales. 
Se deben identificar acciones que fortalezcan los controles y revisarlos ya que como están reportados actualmente se identifican más como acciones de planes de reducción que como controles implementados.
Por favor priorizar la articulación de documentos al SIG.</t>
  </si>
  <si>
    <t>Falta de personal en aspectos de control y en la identificación y preservación de los elementos patrimoniales</t>
  </si>
  <si>
    <t>Validar listado de autorización a las salas patrimoniales</t>
  </si>
  <si>
    <t>a través de la revisión de la responsabilidad misional que desempeñen los funcionarios públicos de la entidad</t>
  </si>
  <si>
    <t>Implementar minuta de control del ingreso a las salas patrimoniales</t>
  </si>
  <si>
    <t>Esta actividad está en desarrollo teniendo en cuenta el estudio sobre la frecuencia de ingreso a las salas. Se solicita ajustar actividad para marzo de 2023</t>
  </si>
  <si>
    <t>El formato se presentará en el mes de enero de 2024</t>
  </si>
  <si>
    <t>Falta de constitución y creación del archivo histórico</t>
  </si>
  <si>
    <t>Revisar la pertinencia de la solicitudes por parte de un investigador interesado</t>
  </si>
  <si>
    <t>a través de la negación o aprobación del ingreso a colecciones no inventariadas con acompañamiento de un profesional o técnico del Grupo de Biblioteca Especializada</t>
  </si>
  <si>
    <t>Muy Baja</t>
  </si>
  <si>
    <t>Establecer un formulario de caracterización para los investigadores y usuarios interesados en consultar las colecciones patrimoniales, esto con el fin de validar y autorizar el acceso a las mismas</t>
  </si>
  <si>
    <t>Por las múltiples actividades del Grupo de Biblioteca Especializada no se logró llevar a cabo esta actividad en la presente vigencia. Se solicita ajustar para junio de 2024</t>
  </si>
  <si>
    <t>Documento propuesta de formato</t>
  </si>
  <si>
    <t>El formato ya se finalizó y se subió a la carpeta correspondiente, está pendiente por su respectiva articulación al SIG</t>
  </si>
  <si>
    <t>Profesional Especializado y profesional Universitario Grupo de Biblioteca Especializada</t>
  </si>
  <si>
    <t xml:space="preserve">Verificar los hechos presentados </t>
  </si>
  <si>
    <t>a través de un informe técnico el cual será presentado al Subdirector Académico</t>
  </si>
  <si>
    <t>No es clara la redacción del control</t>
  </si>
  <si>
    <t>Escalar el informe técnico</t>
  </si>
  <si>
    <t>a una instancia o comité pertinente para la toma de decisiones</t>
  </si>
  <si>
    <t>El control definido no establece con precisión a cuál instancia se escala la situación en caso de presentarse</t>
  </si>
  <si>
    <t>ADQ-C2</t>
  </si>
  <si>
    <t>Posibilidad de direccionar un proceso contractual</t>
  </si>
  <si>
    <t>utilizando información privilegiada para beneficio</t>
  </si>
  <si>
    <t>con el fin de adjudicar las adquisiciones a proponentes específicos</t>
  </si>
  <si>
    <t>Falta de controles en el acceso a la información contractual, conociendo previamente la información y suministrando información a un proponente específico</t>
  </si>
  <si>
    <t>Contratos adjudicados</t>
  </si>
  <si>
    <t xml:space="preserve">Profesionales Grupo de gestión contractual </t>
  </si>
  <si>
    <t xml:space="preserve">Verificar que estudios  previos hayan sido revisados por los involucrados </t>
  </si>
  <si>
    <t>de acuerdo a lo establecido en el procedimiento precontractual</t>
  </si>
  <si>
    <t>Actualizar la documentación de los procedimientos del Grupo de Gestión Contractual que identificarán los puntos de control en el desarrollo de las actividades</t>
  </si>
  <si>
    <t>A modo de muestra se suben 3 estudios previos revisados</t>
  </si>
  <si>
    <t>Los estudios previos han contado con la revisión jurídica, financiera y técnica, realizada por los responsables involucrados.</t>
  </si>
  <si>
    <r>
      <rPr>
        <b/>
        <sz val="11"/>
        <color theme="1"/>
        <rFont val="Arial Narrow"/>
        <family val="2"/>
      </rPr>
      <t>Plan de reducción</t>
    </r>
    <r>
      <rPr>
        <sz val="11"/>
        <color theme="1"/>
        <rFont val="Arial Narrow"/>
        <family val="2"/>
      </rPr>
      <t>: es importante flexibilizar el procedimiento de aprobación de cambios para que las solicitudes de ajuste del plan sean resultas oportunamente.</t>
    </r>
  </si>
  <si>
    <t>Se debe revisar el fortalecimiento de los controles y planes de reducción que mitiguen la probabilidad de ocurrencia del riesgo.
Adicionalmente se debe priorizar la actividad de actualización y creación de documentación del SIG del proceso</t>
  </si>
  <si>
    <t>Ajustar los requisitos habilitantes y ponderables a la idoneidad del proponente</t>
  </si>
  <si>
    <t>Adelantar acciones que motiven el inicio del trámite disciplinario, penal, fiscal y/o de lo contencioso administrativo</t>
  </si>
  <si>
    <t>a través de la denuncia, quejas y/o solicitudes a los entes de control interno o externo</t>
  </si>
  <si>
    <t>El control aún no ha tenido que ser activado</t>
  </si>
  <si>
    <t>Adjudicar un contrato a un proponente que no cumpla con los requisitos de idoneidad y experiencia exigidos en los estudios previos y pliegos de condiciones</t>
  </si>
  <si>
    <t>APR-C3</t>
  </si>
  <si>
    <t>con el fin de publicar obras o productos de investigación sin dar el crédito correspondiente al autor o a la institución</t>
  </si>
  <si>
    <t>Publicaciones impresas</t>
  </si>
  <si>
    <t>Líder de Línea
Profesional especializado - Grupo de Investigaciones Académicas</t>
  </si>
  <si>
    <t>Revisar el cumplimiento de la obligación contractual referente a los conceptos éticos en el desarrollo y publicación de productos de investigación</t>
  </si>
  <si>
    <t>a través de las directrices emitidas por el Grupo Investigaciones Académicas diligenciando los formatos destinados para las reuniones trimestrales de seguimiento</t>
  </si>
  <si>
    <t>Establecer, en los términos y condiciones de cada una de las convocatorias institucionales de proyectos de investigación, la solicitud explícita al proponente del proyecto de formalizar el reconocimiento legal de los productos comprometidos y derivados en el momento de la presentación pública de estos</t>
  </si>
  <si>
    <t>Profesional especializado - Grupo de Investigaciones Académicas</t>
  </si>
  <si>
    <t>Citaciones de las reuniones del cuarto trimestre
Carpeta con informes de seguimiento a los proyectos de investigación del cuarto trimestre 2023
https://caroycuervo-my.sharepoint.com/:f:/g/personal/investigacion_caroycuervo_gov_co/EihU9v5Q8lhNnvpOpxdHCg4BkQIXFpUksPWU-XWNuIfjfg?e=201g26
Correos con las solicitudes de reporte de productos de investigación ICC 2021-2023 terminados</t>
  </si>
  <si>
    <t>Entre el 04 y el 12 de diciembre se realizaron todas las reuniones correspondientes a los informes de avance de proyectos del cuarto trimestre con cada una de las once líneas de investigación.
Los directores de proyecto de cada línea emplearon los formatos SIG para socializar el estado de avance tanto del proyecto como de los productos comprometidos 2023.
Para cada línea se solicitó, de forma oral y escrita, enviar al director del Grupo de investigación al cual pertenece su línea, una versión editada del formato INV-F-3 Productos de investigación incluyendo únicamente aquellos productos que han sido publicados desde la última convocatoria de MinCiencias; es decir, durante el periodo comprendido entre noviembre de 2021 y diciembre de 2023. Con esta información, el director del grupo de investigación realizará la verificación y actualización de los productos en la plataforma GrupLAC.
Se solicita mover la fecha de implementación de esta actividad del plan de reducción para septiembre de 2024 debido a que los términos y condiciones de la próxima convocatoria interna de proyectos de investigación será emitida entre julio-septiembre 2024</t>
  </si>
  <si>
    <t>Citaciones de las reuniones del cuarto trimestre
Carpeta con informes de seguimiento a los proyectos de investigación del cuarto trimestre 2023
https://caroycuervo-my.sharepoint.com/:f:/g/personal/investigacion_caroycuervo_gov_co/Evb49u04s5xPoc2sPDoFVy4BCy3PdMgyuwhZ37Y-r8yoiw?e=YBZfXj
https://caroycuervo-my.sharepoint.com/:f:/g/personal/investigacion_caroycuervo_gov_co/EihU9v5Q8lhNnvpOpxdHCg4BkQIXFpUksPWU-XWNuIfjfg?e=201g26
Correos con las solicitudes de reporte de productos de investigación ICC 2021-2023 terminados
Carpeta con el control de la supervisión de contratos de investigadores
https://caroycuervo-my.sharepoint.com/:f:/g/personal/investigacion_caroycuervo_gov_co/ElKT3n89pvdJtzs35uFQ--MBb1lmiZaaZtUpleWiyNEhTg?e=UE3xpT
Correos enviados al Grupo de gestión financiera confirmando el cargue de cuentas de cobro de investigadores
Correos enviados a la FSAB confirmando la revisión de los documentos de cuenta de cobro de los docentes-investigadores
Acta del cuarto Comité de Investigación donde se socializó el informe consolidado trimestral de proyectos de investigación 2023
https://caroycuervo-my.sharepoint.com/:f:/g/personal/investigacion_caroycuervo_gov_co/Evb49u04s5xPoc2sPDoFVy4BCy3PdMgyuwhZ37Y-r8yoiw?e=YBZfXj
informe consolidado trimestral de proyectos de investigación 2023
https://www.caroycuervo.gov.co/4-6-informacion-publica-y-o-relevante/
Correo confirmando el cargue de evidencias de la actividad del mapa de aseguramiento</t>
  </si>
  <si>
    <t>Entre el 04 y el 12 de diciembre se realizaron todas las reuniones correspondientes a los informes de avance de proyectos del cuarto trimestre con cada una de las once líneas de investigación.
Los directores de proyecto de cada línea emplearon los formatos SIG para socializar el estado de avance tanto del proyecto como de los productos comprometidos 2023.
Para cada línea se solicitó, de forma oral y escrita, enviar al director del Grupo de investigación al cual pertenece su línea, una versión editada del formato INV-F-3 Productos de investigación incluyendo únicamente aquellos productos que han sido publicados desde la última convocatoria de MinCiencias; es decir, durante el periodo comprendido entre noviembre de 2021 y diciembre de 2023. Con esta información, el director del grupo de investigación realizará la verificación y actualización de los productos en la plataforma GrupLAC.
Las cuentas de cobro de los 30 investigadores y de los 22 docentes-investigadores, correspondientes a los meses de octubre, noviembre y diciembre han sido revisadas administrativa e investigativamente previo al cargue de las mismas en las carpetas dispuestas por el Grupo de gestión financiera.
El 18 de diciembre se atendió solicitud del Jefe de la Unidad de Control Interno en cuanto a cargue de evidencias de implementación de funciones de aseguramiento en el Grupo de investigaciones académicas.</t>
  </si>
  <si>
    <t>Revisar si la actividad 3 del plan de reducción se dejará solo a nivel de convocatoria o si se incluirá en una de las condiciones para comenzar a desarrollar las investigaciones.
Revisar el control 2 ya que la acción debe estar ya incluida dentro de los procedimientos y lineamientos de Sello Editorial, al ser un documento en construcción, revisar la posibilidad de articularlo como plan de reducción.</t>
  </si>
  <si>
    <t>Desconocimiento sobre la normatividad vigente relacionada con derechos patrimoniales y morales de autor</t>
  </si>
  <si>
    <t>Profesional Especializado del Sello Editorial</t>
  </si>
  <si>
    <t>Verificar la incorporación de una cláusula de declaración de titularidad del derecho moral y patrimonial de autor y una cláusula de indemnidad</t>
  </si>
  <si>
    <t>en el contrato de cesión de derechos patrimoniales de autor</t>
  </si>
  <si>
    <t>Incluir en las convocatorias institucionales de proyectos de investigación una cláusula de indemnidad para la entidad</t>
  </si>
  <si>
    <t>N/A</t>
  </si>
  <si>
    <t>Se solicita mover la fecha de implementación de esta actividad del plan de reducción para septiembre de 2024 debido a que los términos y condiciones de la próxima convocatoria interna de proyectos de investigación será emitida entre julio-septiembre 2024
Esta actividad hará parte de una acción que se registrará en el Plan de Acción del Grupo de investigaciones académicas 2024</t>
  </si>
  <si>
    <t>Plantilla en revisión de cesión de derechos</t>
  </si>
  <si>
    <t>Actualmente se vienen desarrollando revisiones entre editorial y el rol jurídico con el fin de establecer una plantilla de sesión de derechos, el cual se estandarizará en el SIG</t>
  </si>
  <si>
    <r>
      <rPr>
        <b/>
        <sz val="11"/>
        <color theme="1"/>
        <rFont val="Arial Narrow"/>
        <family val="2"/>
      </rPr>
      <t>Plan de reducción</t>
    </r>
    <r>
      <rPr>
        <sz val="11"/>
        <color theme="1"/>
        <rFont val="Arial Narrow"/>
        <family val="2"/>
      </rPr>
      <t>: según la observación presentada en el reporte la acción no ha finalizado</t>
    </r>
  </si>
  <si>
    <t>Falta de seguimiento en los términos de contratación institucional de prestación de servicios especialmente referente al marco ético</t>
  </si>
  <si>
    <t>Profesional con rol de editor y Técnico con rol de corrección de estilo del Sello Editorial</t>
  </si>
  <si>
    <t xml:space="preserve">Validar en la revisión del documento los cambios de tono y estilo de argumentación </t>
  </si>
  <si>
    <t>a través de la marcación del documento en revisión para corroborar la autoría de un apartado en específico</t>
  </si>
  <si>
    <t>Por temas de derecho de autor, la evidencia se encuentra almacenada en la TRD del Grupo de Sello Editorial</t>
  </si>
  <si>
    <t>Se continua con la edición y corrección de estilo de los  títulos:
1. Atasolico
2. Historia de la edición en Colombia</t>
  </si>
  <si>
    <t>Presentar al Comité de Defensa Jurídica el caso de presunto desconocimiento de los derechos de autor de un tercero</t>
  </si>
  <si>
    <t>a través de las sesiones ordinarias del Comité, definiendo las acciones a realizar para proteger a la entidad</t>
  </si>
  <si>
    <t>Con corte a noviembre no se presentaron casos, sin embargo se está estudiando en el mes de diciembre una posible materialización del riesgo</t>
  </si>
  <si>
    <t>Se evidencia publicación de la encuesta y del informe de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</si>
</sst>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49" x14ac:knownFonts="1">
    <font>
      <sz val="11"/>
      <color theme="1"/>
      <name val="Calibri"/>
      <family val="2"/>
      <scheme val="minor"/>
    </font>
    <font>
      <sz val="11"/>
      <color theme="1"/>
      <name val="Calibri"/>
      <family val="2"/>
      <scheme val="minor"/>
    </font>
    <font>
      <b/>
      <sz val="16"/>
      <color theme="0"/>
      <name val="Arial Narrow"/>
      <family val="2"/>
    </font>
    <font>
      <b/>
      <sz val="14"/>
      <color theme="1"/>
      <name val="Arial Narrow"/>
      <family val="2"/>
    </font>
    <font>
      <sz val="12"/>
      <color theme="1"/>
      <name val="Arial Narrow"/>
      <family val="2"/>
    </font>
    <font>
      <b/>
      <sz val="12"/>
      <color theme="1"/>
      <name val="Arial Narrow"/>
      <family val="2"/>
    </font>
    <font>
      <sz val="12"/>
      <name val="Arial Narrow"/>
      <family val="2"/>
    </font>
    <font>
      <sz val="12"/>
      <color rgb="FF000000"/>
      <name val="Arial Narrow"/>
      <family val="2"/>
    </font>
    <font>
      <sz val="12"/>
      <color rgb="FF00B050"/>
      <name val="Arial Narrow"/>
      <family val="2"/>
    </font>
    <font>
      <sz val="12"/>
      <color rgb="FFFF0000"/>
      <name val="Arial Narrow"/>
      <family val="2"/>
    </font>
    <font>
      <sz val="12"/>
      <color theme="1"/>
      <name val="Arial Narrow"/>
    </font>
    <font>
      <sz val="11"/>
      <color theme="1"/>
      <name val="Arial Narrow"/>
      <family val="2"/>
    </font>
    <font>
      <b/>
      <sz val="26"/>
      <color theme="0" tint="-4.9989318521683403E-2"/>
      <name val="Arial Narrow"/>
      <family val="2"/>
    </font>
    <font>
      <b/>
      <sz val="11"/>
      <color theme="0"/>
      <name val="Arial Narrow"/>
      <family val="2"/>
    </font>
    <font>
      <b/>
      <sz val="11"/>
      <color theme="0" tint="-4.9989318521683403E-2"/>
      <name val="Arial Narrow"/>
      <family val="2"/>
    </font>
    <font>
      <sz val="10"/>
      <color theme="1"/>
      <name val="Arial Narrow"/>
      <family val="2"/>
    </font>
    <font>
      <sz val="10"/>
      <name val="Arial Narrow"/>
      <family val="2"/>
    </font>
    <font>
      <b/>
      <sz val="10"/>
      <color theme="1"/>
      <name val="Arial Narrow"/>
      <family val="2"/>
    </font>
    <font>
      <b/>
      <sz val="11"/>
      <color theme="1"/>
      <name val="Arial Narrow"/>
      <family val="2"/>
    </font>
    <font>
      <sz val="10"/>
      <color rgb="FFFF0000"/>
      <name val="Arial Narrow"/>
      <family val="2"/>
    </font>
    <font>
      <sz val="8"/>
      <name val="Calibri"/>
      <family val="2"/>
      <scheme val="minor"/>
    </font>
    <font>
      <sz val="11"/>
      <name val="Calibri"/>
      <family val="2"/>
      <scheme val="minor"/>
    </font>
    <font>
      <b/>
      <sz val="10"/>
      <color theme="1" tint="4.9989318521683403E-2"/>
      <name val="Arial Narrow"/>
      <family val="2"/>
    </font>
    <font>
      <sz val="10"/>
      <color rgb="FF00B050"/>
      <name val="Arial Narrow"/>
      <family val="2"/>
    </font>
    <font>
      <sz val="10"/>
      <color rgb="FF000000"/>
      <name val="Arial Narrow"/>
      <family val="2"/>
    </font>
    <font>
      <sz val="11"/>
      <color theme="8" tint="-0.249977111117893"/>
      <name val="Arial Narrow"/>
      <family val="2"/>
    </font>
    <font>
      <b/>
      <sz val="11"/>
      <color theme="0"/>
      <name val="Calibri"/>
      <family val="2"/>
      <scheme val="minor"/>
    </font>
    <font>
      <sz val="11"/>
      <color rgb="FFFF0000"/>
      <name val="Arial Narrow"/>
      <family val="2"/>
    </font>
    <font>
      <b/>
      <sz val="11"/>
      <color rgb="FFFFFF00"/>
      <name val="Calibri"/>
      <family val="2"/>
      <scheme val="minor"/>
    </font>
    <font>
      <i/>
      <sz val="11"/>
      <color theme="1"/>
      <name val="Calibri"/>
      <family val="2"/>
      <scheme val="minor"/>
    </font>
    <font>
      <b/>
      <sz val="11"/>
      <color theme="8" tint="-0.249977111117893"/>
      <name val="Calibri"/>
      <family val="2"/>
      <scheme val="minor"/>
    </font>
    <font>
      <sz val="11"/>
      <name val="Arial Narrow"/>
      <family val="2"/>
    </font>
    <font>
      <u/>
      <sz val="11"/>
      <color theme="10"/>
      <name val="Calibri"/>
      <family val="2"/>
      <scheme val="minor"/>
    </font>
    <font>
      <sz val="11"/>
      <color theme="0"/>
      <name val="Arial Narrow"/>
      <family val="2"/>
    </font>
    <font>
      <sz val="11"/>
      <color rgb="FF00B050"/>
      <name val="Arial Narrow"/>
      <family val="2"/>
    </font>
    <font>
      <sz val="11"/>
      <color theme="1"/>
      <name val="Arial Narrow"/>
    </font>
    <font>
      <b/>
      <sz val="11"/>
      <color rgb="FF0070C0"/>
      <name val="Arial Narrow"/>
      <family val="2"/>
    </font>
    <font>
      <sz val="10"/>
      <color theme="5" tint="-0.249977111117893"/>
      <name val="Arial Narrow"/>
      <family val="2"/>
    </font>
    <font>
      <sz val="11"/>
      <color theme="5" tint="-0.249977111117893"/>
      <name val="Arial Narrow"/>
      <family val="2"/>
    </font>
    <font>
      <b/>
      <sz val="11"/>
      <color theme="5" tint="-0.249977111117893"/>
      <name val="Arial Narrow"/>
      <family val="2"/>
    </font>
    <font>
      <sz val="11"/>
      <color rgb="FF0070C0"/>
      <name val="Arial Narrow"/>
      <family val="2"/>
    </font>
    <font>
      <b/>
      <sz val="11"/>
      <color theme="2"/>
      <name val="Arial"/>
      <family val="2"/>
    </font>
    <font>
      <b/>
      <sz val="10"/>
      <color theme="1"/>
      <name val="Arial"/>
      <family val="2"/>
    </font>
    <font>
      <sz val="10"/>
      <color theme="1"/>
      <name val="Arial"/>
      <family val="2"/>
    </font>
    <font>
      <b/>
      <sz val="10"/>
      <color theme="2"/>
      <name val="Arial"/>
      <family val="2"/>
    </font>
    <font>
      <i/>
      <sz val="10"/>
      <color theme="1"/>
      <name val="Arial"/>
      <family val="2"/>
    </font>
    <font>
      <b/>
      <sz val="14"/>
      <color theme="0"/>
      <name val="Arial Narrow"/>
      <family val="2"/>
    </font>
    <font>
      <sz val="10"/>
      <color theme="1"/>
      <name val="Arial"/>
    </font>
    <font>
      <sz val="10"/>
      <color rgb="FFC00000"/>
      <name val="Arial"/>
    </font>
  </fonts>
  <fills count="2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249977111117893"/>
        <bgColor rgb="FFBDD6EE"/>
      </patternFill>
    </fill>
    <fill>
      <patternFill patternType="solid">
        <fgColor theme="7" tint="-0.249977111117893"/>
        <bgColor rgb="FFBDD6EE"/>
      </patternFill>
    </fill>
    <fill>
      <patternFill patternType="solid">
        <fgColor theme="7" tint="-0.249977111117893"/>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rgb="FF996600"/>
        <bgColor indexed="64"/>
      </patternFill>
    </fill>
    <fill>
      <patternFill patternType="solid">
        <fgColor theme="6" tint="-0.499984740745262"/>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rgb="FFDDD9C4"/>
        <bgColor rgb="FF000000"/>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rgb="FFDDD9C4"/>
        <bgColor indexed="64"/>
      </patternFill>
    </fill>
    <fill>
      <patternFill patternType="solid">
        <fgColor rgb="FFCC99FF"/>
        <bgColor indexed="64"/>
      </patternFill>
    </fill>
    <fill>
      <patternFill patternType="solid">
        <fgColor theme="9" tint="0.7999816888943144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theme="9" tint="-0.499984740745262"/>
      </right>
      <top/>
      <bottom/>
      <diagonal/>
    </border>
    <border>
      <left style="medium">
        <color theme="9" tint="-0.499984740745262"/>
      </left>
      <right/>
      <top style="medium">
        <color theme="9" tint="-0.499984740745262"/>
      </top>
      <bottom style="dashed">
        <color theme="9" tint="-0.249977111117893"/>
      </bottom>
      <diagonal/>
    </border>
    <border>
      <left/>
      <right/>
      <top style="medium">
        <color theme="9" tint="-0.499984740745262"/>
      </top>
      <bottom style="dashed">
        <color theme="9" tint="-0.249977111117893"/>
      </bottom>
      <diagonal/>
    </border>
    <border>
      <left/>
      <right style="dashed">
        <color theme="9" tint="-0.249977111117893"/>
      </right>
      <top style="medium">
        <color theme="9" tint="-0.499984740745262"/>
      </top>
      <bottom style="dashed">
        <color theme="9" tint="-0.249977111117893"/>
      </bottom>
      <diagonal/>
    </border>
    <border>
      <left style="dashed">
        <color theme="9" tint="-0.249977111117893"/>
      </left>
      <right/>
      <top style="medium">
        <color theme="9" tint="-0.499984740745262"/>
      </top>
      <bottom style="dashed">
        <color theme="9" tint="-0.249977111117893"/>
      </bottom>
      <diagonal/>
    </border>
    <border>
      <left/>
      <right style="medium">
        <color theme="9" tint="-0.499984740745262"/>
      </right>
      <top style="medium">
        <color theme="9" tint="-0.499984740745262"/>
      </top>
      <bottom style="dashed">
        <color theme="9" tint="-0.249977111117893"/>
      </bottom>
      <diagonal/>
    </border>
    <border>
      <left style="medium">
        <color theme="9" tint="-0.499984740745262"/>
      </left>
      <right/>
      <top style="dashed">
        <color theme="9" tint="-0.249977111117893"/>
      </top>
      <bottom style="dashed">
        <color theme="9" tint="-0.249977111117893"/>
      </bottom>
      <diagonal/>
    </border>
    <border>
      <left/>
      <right/>
      <top style="dashed">
        <color theme="9" tint="-0.249977111117893"/>
      </top>
      <bottom style="dashed">
        <color theme="9" tint="-0.249977111117893"/>
      </bottom>
      <diagonal/>
    </border>
    <border>
      <left/>
      <right style="dashed">
        <color theme="9" tint="-0.249977111117893"/>
      </right>
      <top style="dashed">
        <color theme="9" tint="-0.249977111117893"/>
      </top>
      <bottom style="dashed">
        <color theme="9" tint="-0.249977111117893"/>
      </bottom>
      <diagonal/>
    </border>
    <border>
      <left style="dashed">
        <color theme="9" tint="-0.249977111117893"/>
      </left>
      <right/>
      <top style="dashed">
        <color theme="9" tint="-0.249977111117893"/>
      </top>
      <bottom/>
      <diagonal/>
    </border>
    <border>
      <left/>
      <right/>
      <top style="dashed">
        <color theme="9" tint="-0.249977111117893"/>
      </top>
      <bottom/>
      <diagonal/>
    </border>
    <border>
      <left/>
      <right style="dashed">
        <color theme="9" tint="-0.249977111117893"/>
      </right>
      <top style="dashed">
        <color theme="9" tint="-0.249977111117893"/>
      </top>
      <bottom/>
      <diagonal/>
    </border>
    <border>
      <left style="dashed">
        <color theme="9" tint="-0.249977111117893"/>
      </left>
      <right/>
      <top style="dashed">
        <color theme="9" tint="-0.249977111117893"/>
      </top>
      <bottom style="dashed">
        <color theme="9" tint="-0.249977111117893"/>
      </bottom>
      <diagonal/>
    </border>
    <border>
      <left/>
      <right style="medium">
        <color theme="9" tint="-0.499984740745262"/>
      </right>
      <top style="dashed">
        <color theme="9" tint="-0.249977111117893"/>
      </top>
      <bottom/>
      <diagonal/>
    </border>
    <border>
      <left style="medium">
        <color theme="9" tint="-0.499984740745262"/>
      </left>
      <right/>
      <top/>
      <bottom style="dashed">
        <color theme="9" tint="-0.249977111117893"/>
      </bottom>
      <diagonal/>
    </border>
    <border>
      <left/>
      <right/>
      <top/>
      <bottom style="dashed">
        <color theme="9" tint="-0.249977111117893"/>
      </bottom>
      <diagonal/>
    </border>
    <border>
      <left style="dashed">
        <color theme="9" tint="-0.249977111117893"/>
      </left>
      <right/>
      <top/>
      <bottom style="dashed">
        <color theme="9" tint="-0.249977111117893"/>
      </bottom>
      <diagonal/>
    </border>
    <border>
      <left/>
      <right style="dashed">
        <color theme="9" tint="-0.249977111117893"/>
      </right>
      <top/>
      <bottom style="dashed">
        <color theme="9" tint="-0.249977111117893"/>
      </bottom>
      <diagonal/>
    </border>
    <border>
      <left style="dashed">
        <color theme="9" tint="-0.249977111117893"/>
      </left>
      <right/>
      <top style="dashed">
        <color theme="9" tint="-0.24994659260841701"/>
      </top>
      <bottom style="dashed">
        <color theme="9" tint="-0.249977111117893"/>
      </bottom>
      <diagonal/>
    </border>
    <border>
      <left/>
      <right/>
      <top style="dashed">
        <color theme="9" tint="-0.24994659260841701"/>
      </top>
      <bottom style="dashed">
        <color theme="9" tint="-0.249977111117893"/>
      </bottom>
      <diagonal/>
    </border>
    <border>
      <left/>
      <right style="dashed">
        <color theme="9" tint="-0.249977111117893"/>
      </right>
      <top style="dashed">
        <color theme="9" tint="-0.24994659260841701"/>
      </top>
      <bottom style="dashed">
        <color theme="9" tint="-0.249977111117893"/>
      </bottom>
      <diagonal/>
    </border>
    <border>
      <left style="dashed">
        <color theme="9" tint="-0.249977111117893"/>
      </left>
      <right style="dashed">
        <color theme="9" tint="-0.249977111117893"/>
      </right>
      <top/>
      <bottom style="dashed">
        <color theme="9" tint="-0.249977111117893"/>
      </bottom>
      <diagonal/>
    </border>
    <border>
      <left/>
      <right style="medium">
        <color theme="9" tint="-0.499984740745262"/>
      </right>
      <top/>
      <bottom style="dashed">
        <color theme="9" tint="-0.249977111117893"/>
      </bottom>
      <diagonal/>
    </border>
    <border>
      <left style="medium">
        <color theme="9" tint="-0.499984740745262"/>
      </left>
      <right style="dashed">
        <color theme="9" tint="-0.24994659260841701"/>
      </right>
      <top style="medium">
        <color theme="9" tint="-0.499984740745262"/>
      </top>
      <bottom style="medium">
        <color theme="9" tint="-0.499984740745262"/>
      </bottom>
      <diagonal/>
    </border>
    <border>
      <left style="dashed">
        <color theme="9" tint="-0.24994659260841701"/>
      </left>
      <right style="dashed">
        <color theme="9" tint="-0.24994659260841701"/>
      </right>
      <top/>
      <bottom style="medium">
        <color theme="9" tint="-0.499984740745262"/>
      </bottom>
      <diagonal/>
    </border>
    <border>
      <left style="dashed">
        <color theme="9" tint="-0.24994659260841701"/>
      </left>
      <right/>
      <top/>
      <bottom style="medium">
        <color theme="9" tint="-0.499984740745262"/>
      </bottom>
      <diagonal/>
    </border>
    <border>
      <left style="dashed">
        <color theme="9" tint="-0.24994659260841701"/>
      </left>
      <right style="dashed">
        <color theme="9" tint="-0.249977111117893"/>
      </right>
      <top style="dashed">
        <color theme="9" tint="-0.249977111117893"/>
      </top>
      <bottom style="medium">
        <color theme="9" tint="-0.499984740745262"/>
      </bottom>
      <diagonal/>
    </border>
    <border>
      <left/>
      <right style="dashed">
        <color theme="9" tint="-0.24994659260841701"/>
      </right>
      <top style="dashed">
        <color theme="9" tint="-0.249977111117893"/>
      </top>
      <bottom style="medium">
        <color theme="9" tint="-0.499984740745262"/>
      </bottom>
      <diagonal/>
    </border>
    <border>
      <left style="dashed">
        <color theme="9" tint="-0.249977111117893"/>
      </left>
      <right style="dashed">
        <color theme="9" tint="-0.249977111117893"/>
      </right>
      <top style="dashed">
        <color theme="9" tint="-0.249977111117893"/>
      </top>
      <bottom style="medium">
        <color theme="9" tint="-0.499984740745262"/>
      </bottom>
      <diagonal/>
    </border>
    <border>
      <left/>
      <right/>
      <top/>
      <bottom style="medium">
        <color theme="9" tint="-0.499984740745262"/>
      </bottom>
      <diagonal/>
    </border>
    <border>
      <left style="dashed">
        <color theme="9" tint="-0.249977111117893"/>
      </left>
      <right style="dashed">
        <color theme="9" tint="-0.249977111117893"/>
      </right>
      <top style="dashed">
        <color theme="9" tint="-0.249977111117893"/>
      </top>
      <bottom style="dashed">
        <color theme="9" tint="-0.249977111117893"/>
      </bottom>
      <diagonal/>
    </border>
    <border>
      <left/>
      <right style="medium">
        <color theme="9" tint="-0.499984740745262"/>
      </right>
      <top style="dashed">
        <color theme="9" tint="-0.249977111117893"/>
      </top>
      <bottom style="dashed">
        <color theme="9" tint="-0.249977111117893"/>
      </bottom>
      <diagonal/>
    </border>
    <border>
      <left style="medium">
        <color theme="9" tint="-0.499984740745262"/>
      </left>
      <right style="dashed">
        <color theme="9" tint="-0.24994659260841701"/>
      </right>
      <top style="medium">
        <color theme="9" tint="-0.499984740745262"/>
      </top>
      <bottom/>
      <diagonal/>
    </border>
    <border>
      <left style="dashed">
        <color theme="9" tint="-0.24994659260841701"/>
      </left>
      <right style="dashed">
        <color theme="9" tint="-0.24994659260841701"/>
      </right>
      <top style="medium">
        <color theme="9" tint="-0.499984740745262"/>
      </top>
      <bottom/>
      <diagonal/>
    </border>
    <border>
      <left style="dashed">
        <color theme="9" tint="-0.24994659260841701"/>
      </left>
      <right style="dashed">
        <color theme="9" tint="-0.249977111117893"/>
      </right>
      <top style="medium">
        <color theme="9" tint="-0.499984740745262"/>
      </top>
      <bottom/>
      <diagonal/>
    </border>
    <border>
      <left style="dashed">
        <color theme="9" tint="-0.249977111117893"/>
      </left>
      <right style="dashed">
        <color theme="9" tint="-0.24994659260841701"/>
      </right>
      <top style="medium">
        <color theme="9" tint="-0.499984740745262"/>
      </top>
      <bottom/>
      <diagonal/>
    </border>
    <border>
      <left style="dashed">
        <color theme="9" tint="-0.249977111117893"/>
      </left>
      <right style="dashed">
        <color theme="9" tint="-0.249977111117893"/>
      </right>
      <top style="medium">
        <color theme="9" tint="-0.499984740745262"/>
      </top>
      <bottom style="dashed">
        <color theme="9" tint="-0.249977111117893"/>
      </bottom>
      <diagonal/>
    </border>
    <border>
      <left style="dashed">
        <color theme="9" tint="-0.24994659260841701"/>
      </left>
      <right style="dashed">
        <color theme="9" tint="-0.24994659260841701"/>
      </right>
      <top style="medium">
        <color theme="9" tint="-0.499984740745262"/>
      </top>
      <bottom style="dashed">
        <color theme="9" tint="-0.24994659260841701"/>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right style="dashed">
        <color theme="9" tint="-0.249977111117893"/>
      </right>
      <top/>
      <bottom style="dashed">
        <color theme="9" tint="-0.24994659260841701"/>
      </bottom>
      <diagonal/>
    </border>
    <border>
      <left/>
      <right/>
      <top/>
      <bottom style="dashed">
        <color theme="9" tint="-0.24994659260841701"/>
      </bottom>
      <diagonal/>
    </border>
    <border>
      <left style="dashed">
        <color theme="9" tint="-0.24994659260841701"/>
      </left>
      <right/>
      <top style="medium">
        <color theme="9" tint="-0.499984740745262"/>
      </top>
      <bottom style="dashed">
        <color theme="9" tint="-0.24994659260841701"/>
      </bottom>
      <diagonal/>
    </border>
    <border>
      <left style="dashed">
        <color theme="9" tint="-0.249977111117893"/>
      </left>
      <right style="dashed">
        <color theme="9" tint="-0.249977111117893"/>
      </right>
      <top style="medium">
        <color theme="9" tint="-0.499984740745262"/>
      </top>
      <bottom style="dashed">
        <color theme="9" tint="-0.24994659260841701"/>
      </bottom>
      <diagonal/>
    </border>
    <border>
      <left/>
      <right/>
      <top style="medium">
        <color theme="9" tint="-0.499984740745262"/>
      </top>
      <bottom style="dashed">
        <color theme="9" tint="-0.24994659260841701"/>
      </bottom>
      <diagonal/>
    </border>
    <border>
      <left style="dashed">
        <color theme="9" tint="-0.24994659260841701"/>
      </left>
      <right style="medium">
        <color theme="9" tint="-0.499984740745262"/>
      </right>
      <top style="medium">
        <color theme="9" tint="-0.499984740745262"/>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style="dashed">
        <color theme="9" tint="-0.249977111117893"/>
      </right>
      <top/>
      <bottom/>
      <diagonal/>
    </border>
    <border>
      <left style="dashed">
        <color theme="9" tint="-0.249977111117893"/>
      </left>
      <right style="dashed">
        <color theme="9" tint="-0.24994659260841701"/>
      </right>
      <top/>
      <bottom/>
      <diagonal/>
    </border>
    <border>
      <left style="dashed">
        <color theme="9" tint="-0.24994659260841701"/>
      </left>
      <right style="dashed">
        <color theme="9" tint="-0.24994659260841701"/>
      </right>
      <top style="dashed">
        <color theme="9" tint="-0.24994659260841701"/>
      </top>
      <bottom/>
      <diagonal/>
    </border>
    <border>
      <left/>
      <right style="dashed">
        <color theme="9" tint="-0.249977111117893"/>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style="dashed">
        <color theme="9" tint="-0.249977111117893"/>
      </left>
      <right style="dashed">
        <color theme="9" tint="-0.249977111117893"/>
      </right>
      <top style="dashed">
        <color theme="9" tint="-0.24994659260841701"/>
      </top>
      <bottom style="dashed">
        <color theme="9" tint="-0.24994659260841701"/>
      </bottom>
      <diagonal/>
    </border>
    <border>
      <left style="dashed">
        <color theme="9" tint="-0.24994659260841701"/>
      </left>
      <right style="medium">
        <color theme="9" tint="-0.499984740745262"/>
      </right>
      <top style="dashed">
        <color theme="9" tint="-0.24994659260841701"/>
      </top>
      <bottom style="dashed">
        <color theme="9" tint="-0.24994659260841701"/>
      </bottom>
      <diagonal/>
    </border>
    <border>
      <left style="dashed">
        <color theme="9" tint="-0.24994659260841701"/>
      </left>
      <right style="dashed">
        <color theme="9" tint="-0.249977111117893"/>
      </right>
      <top/>
      <bottom style="medium">
        <color theme="9" tint="-0.499984740745262"/>
      </bottom>
      <diagonal/>
    </border>
    <border>
      <left style="dashed">
        <color theme="9" tint="-0.249977111117893"/>
      </left>
      <right style="dashed">
        <color theme="9" tint="-0.24994659260841701"/>
      </right>
      <top/>
      <bottom style="medium">
        <color theme="9" tint="-0.499984740745262"/>
      </bottom>
      <diagonal/>
    </border>
    <border>
      <left style="dashed">
        <color theme="9" tint="-0.249977111117893"/>
      </left>
      <right style="dashed">
        <color theme="9" tint="-0.249977111117893"/>
      </right>
      <top/>
      <bottom style="medium">
        <color theme="9" tint="-0.499984740745262"/>
      </bottom>
      <diagonal/>
    </border>
    <border>
      <left style="dashed">
        <color theme="9" tint="-0.24994659260841701"/>
      </left>
      <right style="dashed">
        <color theme="9" tint="-0.24994659260841701"/>
      </right>
      <top style="dashed">
        <color theme="9" tint="-0.24994659260841701"/>
      </top>
      <bottom style="medium">
        <color theme="9" tint="-0.499984740745262"/>
      </bottom>
      <diagonal/>
    </border>
    <border>
      <left style="dashed">
        <color theme="9" tint="-0.24994659260841701"/>
      </left>
      <right style="dashed">
        <color theme="9" tint="-0.249977111117893"/>
      </right>
      <top style="dashed">
        <color theme="9" tint="-0.24994659260841701"/>
      </top>
      <bottom style="medium">
        <color theme="9" tint="-0.499984740745262"/>
      </bottom>
      <diagonal/>
    </border>
    <border>
      <left/>
      <right/>
      <top style="dashed">
        <color theme="9" tint="-0.24994659260841701"/>
      </top>
      <bottom style="medium">
        <color theme="9" tint="-0.499984740745262"/>
      </bottom>
      <diagonal/>
    </border>
    <border>
      <left style="dashed">
        <color theme="9" tint="-0.24994659260841701"/>
      </left>
      <right/>
      <top style="dashed">
        <color theme="9" tint="-0.24994659260841701"/>
      </top>
      <bottom style="medium">
        <color theme="9" tint="-0.499984740745262"/>
      </bottom>
      <diagonal/>
    </border>
    <border>
      <left style="dashed">
        <color theme="9" tint="-0.249977111117893"/>
      </left>
      <right style="dashed">
        <color theme="9" tint="-0.249977111117893"/>
      </right>
      <top style="dashed">
        <color theme="9" tint="-0.24994659260841701"/>
      </top>
      <bottom style="medium">
        <color theme="9" tint="-0.499984740745262"/>
      </bottom>
      <diagonal/>
    </border>
    <border>
      <left style="dashed">
        <color theme="9" tint="-0.24994659260841701"/>
      </left>
      <right style="medium">
        <color theme="9" tint="-0.499984740745262"/>
      </right>
      <top style="dashed">
        <color theme="9" tint="-0.24994659260841701"/>
      </top>
      <bottom style="medium">
        <color theme="9" tint="-0.499984740745262"/>
      </bottom>
      <diagonal/>
    </border>
    <border>
      <left style="dashed">
        <color theme="9" tint="-0.24994659260841701"/>
      </left>
      <right style="dashed">
        <color theme="9" tint="-0.249977111117893"/>
      </right>
      <top style="dashed">
        <color theme="9" tint="-0.24994659260841701"/>
      </top>
      <bottom style="dashed">
        <color theme="9" tint="-0.24994659260841701"/>
      </bottom>
      <diagonal/>
    </border>
    <border>
      <left style="dashed">
        <color theme="9" tint="-0.24994659260841701"/>
      </left>
      <right style="dashed">
        <color theme="9" tint="-0.249977111117893"/>
      </right>
      <top style="medium">
        <color theme="9" tint="-0.499984740745262"/>
      </top>
      <bottom style="dashed">
        <color theme="9" tint="-0.24994659260841701"/>
      </bottom>
      <diagonal/>
    </border>
    <border>
      <left style="dashed">
        <color rgb="FFE26B0A"/>
      </left>
      <right style="dashed">
        <color rgb="FFE26B0A"/>
      </right>
      <top/>
      <bottom style="dashed">
        <color rgb="FFE26B0A"/>
      </bottom>
      <diagonal/>
    </border>
    <border>
      <left style="dashed">
        <color theme="9" tint="-0.249977111117893"/>
      </left>
      <right style="dashed">
        <color theme="9" tint="-0.249977111117893"/>
      </right>
      <top style="medium">
        <color theme="9" tint="-0.499984740745262"/>
      </top>
      <bottom/>
      <diagonal/>
    </border>
    <border>
      <left style="dashed">
        <color theme="9" tint="-0.249977111117893"/>
      </left>
      <right style="dashed">
        <color theme="9" tint="-0.249977111117893"/>
      </right>
      <top/>
      <bottom/>
      <diagonal/>
    </border>
    <border>
      <left style="thin">
        <color theme="4"/>
      </left>
      <right style="thin">
        <color theme="4"/>
      </right>
      <top style="thin">
        <color theme="4"/>
      </top>
      <bottom style="thin">
        <color theme="4"/>
      </bottom>
      <diagonal/>
    </border>
    <border>
      <left style="dashed">
        <color theme="9" tint="-0.24994659260841701"/>
      </left>
      <right/>
      <top style="dashed">
        <color theme="9" tint="-0.24994659260841701"/>
      </top>
      <bottom/>
      <diagonal/>
    </border>
  </borders>
  <cellStyleXfs count="4">
    <xf numFmtId="0" fontId="0" fillId="0" borderId="0"/>
    <xf numFmtId="9" fontId="1"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379">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vertical="center" wrapText="1"/>
    </xf>
    <xf numFmtId="0" fontId="6" fillId="0" borderId="1" xfId="0" applyFont="1" applyBorder="1" applyAlignment="1">
      <alignment vertical="center" wrapText="1"/>
    </xf>
    <xf numFmtId="0" fontId="4" fillId="0" borderId="1" xfId="0" applyFont="1" applyBorder="1" applyAlignment="1" applyProtection="1">
      <alignment horizontal="left" vertical="center" wrapText="1"/>
      <protection hidden="1"/>
    </xf>
    <xf numFmtId="0" fontId="6" fillId="2" borderId="1" xfId="0" applyFont="1" applyFill="1" applyBorder="1" applyAlignment="1">
      <alignment horizontal="left" vertical="center" wrapText="1"/>
    </xf>
    <xf numFmtId="0" fontId="4" fillId="0" borderId="1" xfId="0" applyFont="1" applyBorder="1" applyAlignment="1" applyProtection="1">
      <alignment horizontal="center" vertical="center" wrapText="1"/>
      <protection hidden="1"/>
    </xf>
    <xf numFmtId="0" fontId="4" fillId="2" borderId="1" xfId="0" applyFont="1" applyFill="1" applyBorder="1" applyAlignment="1">
      <alignment vertical="center" wrapText="1"/>
    </xf>
    <xf numFmtId="0" fontId="4" fillId="0" borderId="1" xfId="0" applyFont="1" applyBorder="1" applyAlignment="1" applyProtection="1">
      <alignment horizontal="justify" vertical="center" wrapText="1"/>
      <protection hidden="1"/>
    </xf>
    <xf numFmtId="0" fontId="4" fillId="2" borderId="1" xfId="0" applyFont="1" applyFill="1" applyBorder="1" applyAlignment="1">
      <alignment horizontal="left" vertical="center" wrapText="1"/>
    </xf>
    <xf numFmtId="0" fontId="7" fillId="0" borderId="1" xfId="0" applyFont="1" applyBorder="1" applyAlignment="1" applyProtection="1">
      <alignment horizontal="left" vertical="center" wrapText="1"/>
      <protection hidden="1"/>
    </xf>
    <xf numFmtId="0" fontId="4" fillId="0" borderId="1" xfId="0" applyFont="1" applyBorder="1" applyAlignment="1">
      <alignment horizontal="left" vertical="center" wrapText="1"/>
    </xf>
    <xf numFmtId="0" fontId="6" fillId="0" borderId="1" xfId="0" applyFont="1" applyBorder="1" applyAlignment="1" applyProtection="1">
      <alignment horizontal="left" vertical="center" wrapText="1"/>
      <protection hidden="1"/>
    </xf>
    <xf numFmtId="0" fontId="8" fillId="0" borderId="1"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4" fillId="2" borderId="1" xfId="0" applyFont="1" applyFill="1" applyBorder="1" applyAlignment="1">
      <alignment horizontal="center" vertical="center" wrapText="1"/>
    </xf>
    <xf numFmtId="0" fontId="4" fillId="0" borderId="1" xfId="0" applyFont="1" applyBorder="1" applyAlignment="1" applyProtection="1">
      <alignment vertical="center" wrapText="1"/>
      <protection hidden="1"/>
    </xf>
    <xf numFmtId="0" fontId="10" fillId="0" borderId="1" xfId="0" applyFont="1" applyBorder="1" applyAlignment="1">
      <alignment vertical="center" wrapText="1"/>
    </xf>
    <xf numFmtId="0" fontId="6" fillId="0" borderId="1" xfId="0" applyFont="1" applyBorder="1" applyAlignment="1" applyProtection="1">
      <alignment vertical="center" wrapText="1"/>
      <protection hidden="1"/>
    </xf>
    <xf numFmtId="0" fontId="6" fillId="2" borderId="1" xfId="0" applyFont="1" applyFill="1" applyBorder="1" applyAlignment="1" applyProtection="1">
      <alignment vertical="center" wrapText="1"/>
      <protection hidden="1"/>
    </xf>
    <xf numFmtId="0" fontId="2" fillId="3" borderId="1" xfId="0" applyFont="1" applyFill="1" applyBorder="1" applyAlignment="1" applyProtection="1">
      <alignment horizontal="center" vertical="top" wrapText="1"/>
      <protection hidden="1"/>
    </xf>
    <xf numFmtId="0" fontId="2" fillId="3" borderId="1" xfId="0" applyFont="1" applyFill="1" applyBorder="1" applyAlignment="1" applyProtection="1">
      <alignment horizontal="center" vertical="top" textRotation="90" wrapText="1"/>
      <protection hidden="1"/>
    </xf>
    <xf numFmtId="0" fontId="2" fillId="4" borderId="1" xfId="0" applyFont="1" applyFill="1" applyBorder="1" applyAlignment="1">
      <alignment horizontal="center" vertical="top" wrapText="1"/>
    </xf>
    <xf numFmtId="0" fontId="3"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vertical="center" wrapText="1"/>
    </xf>
    <xf numFmtId="0" fontId="6" fillId="2" borderId="0" xfId="0" applyFont="1" applyFill="1" applyAlignment="1">
      <alignment vertical="center" wrapText="1"/>
    </xf>
    <xf numFmtId="0" fontId="6"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9" fontId="6" fillId="2" borderId="0" xfId="1" applyFont="1" applyFill="1" applyBorder="1" applyAlignment="1">
      <alignment horizontal="center" vertical="center" wrapText="1"/>
    </xf>
    <xf numFmtId="0" fontId="2" fillId="5" borderId="2" xfId="0" applyFont="1" applyFill="1" applyBorder="1" applyAlignment="1">
      <alignment horizontal="center" vertical="top" wrapText="1"/>
    </xf>
    <xf numFmtId="0" fontId="2" fillId="5" borderId="1" xfId="0" applyFont="1" applyFill="1" applyBorder="1" applyAlignment="1">
      <alignment horizontal="center" vertical="top" wrapText="1"/>
    </xf>
    <xf numFmtId="0" fontId="0" fillId="0" borderId="1" xfId="0" applyBorder="1" applyAlignment="1">
      <alignment horizontal="left" vertical="center" wrapText="1"/>
    </xf>
    <xf numFmtId="0" fontId="0" fillId="0" borderId="0" xfId="0" applyAlignment="1">
      <alignment wrapText="1"/>
    </xf>
    <xf numFmtId="165" fontId="0" fillId="0" borderId="0" xfId="1" applyNumberFormat="1" applyFont="1" applyAlignment="1">
      <alignment horizontal="center" wrapText="1"/>
    </xf>
    <xf numFmtId="164" fontId="0" fillId="0" borderId="1" xfId="1" applyNumberFormat="1" applyFont="1" applyBorder="1" applyAlignment="1">
      <alignment horizontal="center" vertical="center" wrapText="1"/>
    </xf>
    <xf numFmtId="0" fontId="0" fillId="0" borderId="1" xfId="0" applyBorder="1" applyAlignment="1">
      <alignment horizontal="center" wrapText="1"/>
    </xf>
    <xf numFmtId="0" fontId="6" fillId="7" borderId="1" xfId="0" applyFont="1" applyFill="1" applyBorder="1" applyAlignment="1">
      <alignment horizontal="center" vertical="center" wrapText="1"/>
    </xf>
    <xf numFmtId="0" fontId="11" fillId="0" borderId="0" xfId="0" applyFont="1" applyAlignment="1" applyProtection="1">
      <alignment horizontal="center" vertical="center" wrapText="1"/>
      <protection locked="0"/>
    </xf>
    <xf numFmtId="0" fontId="11" fillId="2" borderId="0" xfId="0" applyFont="1" applyFill="1" applyAlignment="1" applyProtection="1">
      <alignment horizontal="center" vertical="center" wrapText="1"/>
      <protection locked="0"/>
    </xf>
    <xf numFmtId="0" fontId="13" fillId="9" borderId="18"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3" fillId="13" borderId="26" xfId="0" applyFont="1" applyFill="1" applyBorder="1" applyAlignment="1">
      <alignment horizontal="center" vertical="center" wrapText="1"/>
    </xf>
    <xf numFmtId="0" fontId="13" fillId="9" borderId="27" xfId="0" applyFont="1" applyFill="1" applyBorder="1" applyAlignment="1">
      <alignment horizontal="center" vertical="center" textRotation="90" wrapText="1"/>
    </xf>
    <xf numFmtId="0" fontId="13" fillId="9" borderId="27"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4" fillId="10" borderId="27" xfId="0" applyFont="1" applyFill="1" applyBorder="1" applyAlignment="1">
      <alignment horizontal="center" vertical="center" textRotation="90" wrapText="1"/>
    </xf>
    <xf numFmtId="0" fontId="14" fillId="10" borderId="27" xfId="0" applyFont="1" applyFill="1" applyBorder="1" applyAlignment="1">
      <alignment horizontal="center" vertical="center" wrapText="1"/>
    </xf>
    <xf numFmtId="0" fontId="14" fillId="11" borderId="27"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12" borderId="30" xfId="0" applyFont="1" applyFill="1" applyBorder="1" applyAlignment="1" applyProtection="1">
      <alignment horizontal="center" vertical="center" wrapText="1"/>
      <protection locked="0"/>
    </xf>
    <xf numFmtId="0" fontId="14" fillId="12" borderId="28" xfId="0" applyFont="1" applyFill="1" applyBorder="1" applyAlignment="1" applyProtection="1">
      <alignment horizontal="center" vertical="center" wrapText="1"/>
      <protection locked="0"/>
    </xf>
    <xf numFmtId="0" fontId="14" fillId="12" borderId="31" xfId="0" applyFont="1" applyFill="1" applyBorder="1" applyAlignment="1" applyProtection="1">
      <alignment horizontal="center" vertical="center" wrapText="1"/>
      <protection locked="0"/>
    </xf>
    <xf numFmtId="0" fontId="14" fillId="12" borderId="32" xfId="0" applyFont="1" applyFill="1" applyBorder="1" applyAlignment="1" applyProtection="1">
      <alignment horizontal="center" vertical="center" wrapText="1"/>
      <protection locked="0"/>
    </xf>
    <xf numFmtId="0" fontId="15" fillId="14" borderId="39" xfId="0" applyFont="1" applyFill="1" applyBorder="1" applyAlignment="1">
      <alignment horizontal="center" vertical="center" wrapText="1"/>
    </xf>
    <xf numFmtId="0" fontId="15" fillId="14" borderId="40" xfId="0" applyFont="1" applyFill="1" applyBorder="1" applyAlignment="1">
      <alignment horizontal="center" vertical="center" wrapText="1"/>
    </xf>
    <xf numFmtId="0" fontId="16" fillId="14" borderId="41" xfId="0" applyFont="1" applyFill="1" applyBorder="1" applyAlignment="1">
      <alignment horizontal="center" vertical="center" wrapText="1"/>
    </xf>
    <xf numFmtId="0" fontId="16" fillId="14" borderId="40" xfId="0" applyFont="1" applyFill="1" applyBorder="1" applyAlignment="1">
      <alignment horizontal="center" vertical="center" wrapText="1"/>
    </xf>
    <xf numFmtId="9" fontId="15" fillId="7" borderId="40" xfId="0" applyNumberFormat="1" applyFont="1" applyFill="1" applyBorder="1" applyAlignment="1">
      <alignment horizontal="center" vertical="center" wrapText="1"/>
    </xf>
    <xf numFmtId="0" fontId="15" fillId="7" borderId="40" xfId="0" applyFont="1" applyFill="1" applyBorder="1" applyAlignment="1">
      <alignment horizontal="center" vertical="center" wrapText="1"/>
    </xf>
    <xf numFmtId="0" fontId="17" fillId="14" borderId="40" xfId="0" applyFont="1" applyFill="1" applyBorder="1" applyAlignment="1">
      <alignment horizontal="center" vertical="center" wrapText="1"/>
    </xf>
    <xf numFmtId="164" fontId="15" fillId="7" borderId="40" xfId="1" applyNumberFormat="1" applyFont="1" applyFill="1" applyBorder="1" applyAlignment="1" applyProtection="1">
      <alignment horizontal="center" vertical="center" wrapText="1"/>
    </xf>
    <xf numFmtId="164" fontId="15" fillId="7" borderId="36" xfId="0" applyNumberFormat="1" applyFont="1" applyFill="1" applyBorder="1" applyAlignment="1">
      <alignment horizontal="center" vertical="center" wrapText="1"/>
    </xf>
    <xf numFmtId="0" fontId="16" fillId="14" borderId="42" xfId="0" applyFont="1" applyFill="1" applyBorder="1" applyAlignment="1">
      <alignment horizontal="center" vertical="center" wrapText="1"/>
    </xf>
    <xf numFmtId="15" fontId="16" fillId="14" borderId="43" xfId="0" applyNumberFormat="1" applyFont="1" applyFill="1" applyBorder="1" applyAlignment="1">
      <alignment horizontal="center" vertical="center" wrapText="1"/>
    </xf>
    <xf numFmtId="15" fontId="15" fillId="14" borderId="44" xfId="0" applyNumberFormat="1" applyFont="1" applyFill="1" applyBorder="1" applyAlignment="1" applyProtection="1">
      <alignment horizontal="center" vertical="center" wrapText="1"/>
      <protection locked="0"/>
    </xf>
    <xf numFmtId="0" fontId="11" fillId="14" borderId="45" xfId="0" applyFont="1" applyFill="1" applyBorder="1" applyAlignment="1" applyProtection="1">
      <alignment horizontal="center" vertical="center" wrapText="1"/>
      <protection locked="0"/>
    </xf>
    <xf numFmtId="0" fontId="11" fillId="14" borderId="46" xfId="0" applyFont="1" applyFill="1" applyBorder="1" applyAlignment="1" applyProtection="1">
      <alignment horizontal="center" vertical="center" wrapText="1"/>
      <protection locked="0"/>
    </xf>
    <xf numFmtId="0" fontId="11" fillId="14" borderId="47" xfId="0" applyFont="1" applyFill="1" applyBorder="1" applyAlignment="1" applyProtection="1">
      <alignment horizontal="center" vertical="center" wrapText="1"/>
      <protection locked="0"/>
    </xf>
    <xf numFmtId="0" fontId="11" fillId="14" borderId="40" xfId="0" applyFont="1" applyFill="1" applyBorder="1" applyAlignment="1" applyProtection="1">
      <alignment horizontal="center" vertical="center" wrapText="1"/>
      <protection locked="0"/>
    </xf>
    <xf numFmtId="15" fontId="11" fillId="14" borderId="44" xfId="0" applyNumberFormat="1" applyFont="1" applyFill="1" applyBorder="1" applyAlignment="1" applyProtection="1">
      <alignment horizontal="center" vertical="center" wrapText="1"/>
      <protection locked="0"/>
    </xf>
    <xf numFmtId="0" fontId="15" fillId="14" borderId="33" xfId="0" applyFont="1" applyFill="1" applyBorder="1" applyAlignment="1">
      <alignment horizontal="center" vertical="center" wrapText="1"/>
    </xf>
    <xf numFmtId="0" fontId="15" fillId="14" borderId="41" xfId="0" applyFont="1" applyFill="1" applyBorder="1" applyAlignment="1">
      <alignment horizontal="center" vertical="center" wrapText="1"/>
    </xf>
    <xf numFmtId="9" fontId="15" fillId="7" borderId="41" xfId="0" applyNumberFormat="1" applyFont="1" applyFill="1" applyBorder="1" applyAlignment="1">
      <alignment horizontal="center" vertical="center" wrapText="1"/>
    </xf>
    <xf numFmtId="0" fontId="15" fillId="7" borderId="41" xfId="0" applyFont="1" applyFill="1" applyBorder="1" applyAlignment="1">
      <alignment horizontal="center" vertical="center" wrapText="1"/>
    </xf>
    <xf numFmtId="0" fontId="17" fillId="14" borderId="41" xfId="0" applyFont="1" applyFill="1" applyBorder="1" applyAlignment="1">
      <alignment horizontal="center" vertical="center" wrapText="1"/>
    </xf>
    <xf numFmtId="164" fontId="15" fillId="7" borderId="41" xfId="1" applyNumberFormat="1" applyFont="1" applyFill="1" applyBorder="1" applyAlignment="1" applyProtection="1">
      <alignment horizontal="center" vertical="center" wrapText="1"/>
    </xf>
    <xf numFmtId="164" fontId="15" fillId="7" borderId="52" xfId="0" applyNumberFormat="1" applyFont="1" applyFill="1" applyBorder="1" applyAlignment="1">
      <alignment horizontal="center" vertical="center" wrapText="1"/>
    </xf>
    <xf numFmtId="15" fontId="16" fillId="14" borderId="53" xfId="0" applyNumberFormat="1" applyFont="1" applyFill="1" applyBorder="1" applyAlignment="1">
      <alignment horizontal="center" vertical="center" wrapText="1"/>
    </xf>
    <xf numFmtId="15" fontId="15" fillId="14" borderId="54" xfId="0" applyNumberFormat="1" applyFont="1" applyFill="1" applyBorder="1" applyAlignment="1" applyProtection="1">
      <alignment horizontal="center" vertical="center" wrapText="1"/>
      <protection locked="0"/>
    </xf>
    <xf numFmtId="0" fontId="11" fillId="14" borderId="55" xfId="0" applyFont="1" applyFill="1" applyBorder="1" applyAlignment="1" applyProtection="1">
      <alignment horizontal="center" vertical="center" wrapText="1"/>
      <protection locked="0"/>
    </xf>
    <xf numFmtId="0" fontId="11" fillId="14" borderId="56" xfId="0" applyFont="1" applyFill="1" applyBorder="1" applyAlignment="1" applyProtection="1">
      <alignment horizontal="center" vertical="center" wrapText="1"/>
      <protection locked="0"/>
    </xf>
    <xf numFmtId="0" fontId="11" fillId="14" borderId="54" xfId="0" applyFont="1" applyFill="1" applyBorder="1" applyAlignment="1" applyProtection="1">
      <alignment horizontal="center" vertical="center" wrapText="1"/>
      <protection locked="0"/>
    </xf>
    <xf numFmtId="0" fontId="11" fillId="14" borderId="41" xfId="0" applyFont="1" applyFill="1" applyBorder="1" applyAlignment="1" applyProtection="1">
      <alignment horizontal="center" vertical="center" wrapText="1"/>
      <protection locked="0"/>
    </xf>
    <xf numFmtId="15" fontId="11" fillId="14" borderId="54" xfId="0" applyNumberFormat="1" applyFont="1" applyFill="1" applyBorder="1" applyAlignment="1" applyProtection="1">
      <alignment horizontal="center" vertical="center" wrapText="1"/>
      <protection locked="0"/>
    </xf>
    <xf numFmtId="0" fontId="11" fillId="14" borderId="57" xfId="0" applyFont="1" applyFill="1" applyBorder="1" applyAlignment="1" applyProtection="1">
      <alignment horizontal="center" vertical="center" wrapText="1"/>
      <protection locked="0"/>
    </xf>
    <xf numFmtId="0" fontId="15" fillId="14" borderId="31" xfId="0" applyFont="1" applyFill="1" applyBorder="1" applyAlignment="1">
      <alignment horizontal="center" vertical="center" wrapText="1"/>
    </xf>
    <xf numFmtId="0" fontId="15" fillId="9" borderId="31" xfId="0" applyFont="1" applyFill="1" applyBorder="1" applyAlignment="1">
      <alignment horizontal="center" vertical="center" wrapText="1"/>
    </xf>
    <xf numFmtId="0" fontId="15" fillId="9" borderId="60" xfId="0" applyFont="1" applyFill="1" applyBorder="1" applyAlignment="1">
      <alignment horizontal="center" vertical="center" wrapText="1"/>
    </xf>
    <xf numFmtId="0" fontId="15" fillId="14" borderId="61" xfId="0" applyFont="1" applyFill="1" applyBorder="1" applyAlignment="1">
      <alignment horizontal="center" vertical="center" wrapText="1"/>
    </xf>
    <xf numFmtId="0" fontId="16" fillId="14" borderId="61" xfId="0" applyFont="1" applyFill="1" applyBorder="1" applyAlignment="1">
      <alignment horizontal="center" vertical="center" wrapText="1"/>
    </xf>
    <xf numFmtId="0" fontId="17" fillId="14" borderId="61" xfId="0" applyFont="1" applyFill="1" applyBorder="1" applyAlignment="1">
      <alignment horizontal="center" vertical="center" wrapText="1"/>
    </xf>
    <xf numFmtId="164" fontId="15" fillId="7" borderId="61" xfId="1" applyNumberFormat="1" applyFont="1" applyFill="1" applyBorder="1" applyAlignment="1" applyProtection="1">
      <alignment horizontal="center" vertical="center" wrapText="1"/>
    </xf>
    <xf numFmtId="15" fontId="16" fillId="14" borderId="62" xfId="0" applyNumberFormat="1" applyFont="1" applyFill="1" applyBorder="1" applyAlignment="1">
      <alignment horizontal="center" vertical="center" wrapText="1"/>
    </xf>
    <xf numFmtId="15" fontId="15" fillId="14" borderId="63" xfId="0" applyNumberFormat="1" applyFont="1" applyFill="1" applyBorder="1" applyAlignment="1" applyProtection="1">
      <alignment horizontal="center" vertical="center" wrapText="1"/>
      <protection locked="0"/>
    </xf>
    <xf numFmtId="0" fontId="11" fillId="14" borderId="64" xfId="0" applyFont="1" applyFill="1" applyBorder="1" applyAlignment="1" applyProtection="1">
      <alignment horizontal="center" vertical="center" wrapText="1"/>
      <protection locked="0"/>
    </xf>
    <xf numFmtId="0" fontId="11" fillId="14" borderId="65" xfId="0" applyFont="1" applyFill="1" applyBorder="1" applyAlignment="1" applyProtection="1">
      <alignment horizontal="center" vertical="center" wrapText="1"/>
      <protection locked="0"/>
    </xf>
    <xf numFmtId="0" fontId="11" fillId="14" borderId="63" xfId="0" applyFont="1" applyFill="1" applyBorder="1" applyAlignment="1" applyProtection="1">
      <alignment horizontal="center" vertical="center" wrapText="1"/>
      <protection locked="0"/>
    </xf>
    <xf numFmtId="0" fontId="11" fillId="14" borderId="61" xfId="0" applyFont="1" applyFill="1" applyBorder="1" applyAlignment="1" applyProtection="1">
      <alignment horizontal="center" vertical="center" wrapText="1"/>
      <protection locked="0"/>
    </xf>
    <xf numFmtId="15" fontId="11" fillId="14" borderId="63" xfId="0" applyNumberFormat="1" applyFont="1" applyFill="1" applyBorder="1" applyAlignment="1" applyProtection="1">
      <alignment horizontal="center" vertical="center" wrapText="1"/>
      <protection locked="0"/>
    </xf>
    <xf numFmtId="0" fontId="11" fillId="14" borderId="66" xfId="0" applyFont="1" applyFill="1" applyBorder="1" applyAlignment="1" applyProtection="1">
      <alignment horizontal="center" vertical="center" wrapText="1"/>
      <protection locked="0"/>
    </xf>
    <xf numFmtId="0" fontId="11" fillId="14" borderId="67" xfId="0" applyFont="1" applyFill="1" applyBorder="1" applyAlignment="1" applyProtection="1">
      <alignment horizontal="center" vertical="center" wrapText="1"/>
      <protection locked="0"/>
    </xf>
    <xf numFmtId="0" fontId="11" fillId="14" borderId="23" xfId="0" applyFont="1" applyFill="1" applyBorder="1" applyAlignment="1" applyProtection="1">
      <alignment horizontal="center" vertical="center" wrapText="1"/>
      <protection locked="0"/>
    </xf>
    <xf numFmtId="0" fontId="11" fillId="14" borderId="44" xfId="0" applyFont="1" applyFill="1" applyBorder="1" applyAlignment="1" applyProtection="1">
      <alignment horizontal="center" vertical="center" wrapText="1"/>
      <protection locked="0"/>
    </xf>
    <xf numFmtId="0" fontId="11" fillId="14" borderId="62" xfId="0" applyFont="1" applyFill="1" applyBorder="1" applyAlignment="1" applyProtection="1">
      <alignment horizontal="center" vertical="center" wrapText="1"/>
      <protection locked="0"/>
    </xf>
    <xf numFmtId="0" fontId="11" fillId="14" borderId="68" xfId="0" applyFont="1" applyFill="1" applyBorder="1" applyAlignment="1" applyProtection="1">
      <alignment horizontal="center" vertical="center" wrapText="1"/>
      <protection locked="0"/>
    </xf>
    <xf numFmtId="0" fontId="16" fillId="14" borderId="52" xfId="0" applyFont="1" applyFill="1" applyBorder="1" applyAlignment="1">
      <alignment horizontal="center" vertical="center" wrapText="1"/>
    </xf>
    <xf numFmtId="0" fontId="11" fillId="14" borderId="57" xfId="0" applyFont="1" applyFill="1" applyBorder="1" applyAlignment="1" applyProtection="1">
      <alignment horizontal="left" vertical="center" wrapText="1"/>
      <protection locked="0"/>
    </xf>
    <xf numFmtId="0" fontId="11" fillId="14" borderId="48" xfId="0" applyFont="1" applyFill="1" applyBorder="1" applyAlignment="1" applyProtection="1">
      <alignment horizontal="left" vertical="center" wrapText="1"/>
      <protection locked="0"/>
    </xf>
    <xf numFmtId="0" fontId="18" fillId="14" borderId="48" xfId="0" applyFont="1" applyFill="1" applyBorder="1" applyAlignment="1" applyProtection="1">
      <alignment horizontal="left" vertical="center" wrapText="1"/>
      <protection locked="0"/>
    </xf>
    <xf numFmtId="0" fontId="15" fillId="14" borderId="35" xfId="0" applyFont="1" applyFill="1" applyBorder="1" applyAlignment="1">
      <alignment vertical="center" wrapText="1"/>
    </xf>
    <xf numFmtId="0" fontId="4" fillId="0" borderId="72" xfId="0" applyFont="1" applyBorder="1" applyAlignment="1">
      <alignment vertical="center" wrapText="1"/>
    </xf>
    <xf numFmtId="0" fontId="6" fillId="0" borderId="72" xfId="0" applyFont="1" applyBorder="1" applyAlignment="1" applyProtection="1">
      <alignment horizontal="left" vertical="center" wrapText="1"/>
      <protection hidden="1"/>
    </xf>
    <xf numFmtId="0" fontId="21" fillId="0" borderId="1" xfId="0" applyFont="1" applyBorder="1" applyAlignment="1">
      <alignment horizontal="left" vertical="center" wrapText="1"/>
    </xf>
    <xf numFmtId="0" fontId="11" fillId="2" borderId="3" xfId="0" applyFont="1" applyFill="1" applyBorder="1" applyAlignment="1">
      <alignment horizontal="center" vertical="center" wrapText="1"/>
    </xf>
    <xf numFmtId="0" fontId="11" fillId="2" borderId="0" xfId="0" applyFont="1" applyFill="1" applyAlignment="1">
      <alignment horizontal="center" vertical="center" wrapText="1"/>
    </xf>
    <xf numFmtId="0" fontId="13" fillId="20" borderId="34" xfId="0" applyFont="1" applyFill="1" applyBorder="1" applyAlignment="1" applyProtection="1">
      <alignment horizontal="center" vertical="center" wrapText="1"/>
      <protection locked="0"/>
    </xf>
    <xf numFmtId="0" fontId="16" fillId="14" borderId="39" xfId="0" applyFont="1" applyFill="1" applyBorder="1" applyAlignment="1">
      <alignment horizontal="center" vertical="center" wrapText="1"/>
    </xf>
    <xf numFmtId="0" fontId="15" fillId="14" borderId="42" xfId="0" applyFont="1" applyFill="1" applyBorder="1" applyAlignment="1">
      <alignment horizontal="center" vertical="center" wrapText="1"/>
    </xf>
    <xf numFmtId="0" fontId="11" fillId="14" borderId="48" xfId="0" applyFont="1" applyFill="1" applyBorder="1" applyAlignment="1" applyProtection="1">
      <alignment horizontal="center" vertical="center" wrapText="1"/>
      <protection locked="0"/>
    </xf>
    <xf numFmtId="0" fontId="16" fillId="14" borderId="33" xfId="0" applyFont="1" applyFill="1" applyBorder="1" applyAlignment="1">
      <alignment horizontal="center" vertical="center" wrapText="1"/>
    </xf>
    <xf numFmtId="0" fontId="23" fillId="14" borderId="41" xfId="0" applyFont="1" applyFill="1" applyBorder="1" applyAlignment="1">
      <alignment horizontal="center" vertical="center" wrapText="1"/>
    </xf>
    <xf numFmtId="15" fontId="15" fillId="14" borderId="43" xfId="0" applyNumberFormat="1" applyFont="1" applyFill="1" applyBorder="1" applyAlignment="1">
      <alignment horizontal="center" vertical="center" wrapText="1"/>
    </xf>
    <xf numFmtId="15" fontId="15" fillId="14" borderId="53" xfId="0" applyNumberFormat="1" applyFont="1" applyFill="1" applyBorder="1" applyAlignment="1">
      <alignment horizontal="center" vertical="center" wrapText="1"/>
    </xf>
    <xf numFmtId="0" fontId="24" fillId="14" borderId="41" xfId="0" applyFont="1" applyFill="1" applyBorder="1" applyAlignment="1">
      <alignment horizontal="center" vertical="center" wrapText="1"/>
    </xf>
    <xf numFmtId="0" fontId="15" fillId="15" borderId="69" xfId="0" applyFont="1" applyFill="1" applyBorder="1" applyAlignment="1">
      <alignment horizontal="center" vertical="center" wrapText="1"/>
    </xf>
    <xf numFmtId="15" fontId="19" fillId="14" borderId="43" xfId="0" applyNumberFormat="1" applyFont="1" applyFill="1" applyBorder="1" applyAlignment="1">
      <alignment horizontal="center" vertical="center" wrapText="1"/>
    </xf>
    <xf numFmtId="0" fontId="19" fillId="14" borderId="41" xfId="0" applyFont="1" applyFill="1" applyBorder="1" applyAlignment="1">
      <alignment horizontal="center" vertical="center" wrapText="1"/>
    </xf>
    <xf numFmtId="15" fontId="19" fillId="14" borderId="53" xfId="0" applyNumberFormat="1" applyFont="1" applyFill="1" applyBorder="1" applyAlignment="1">
      <alignment horizontal="center" vertical="center" wrapText="1"/>
    </xf>
    <xf numFmtId="0" fontId="23" fillId="14" borderId="33" xfId="0" applyFont="1" applyFill="1" applyBorder="1" applyAlignment="1">
      <alignment horizontal="center" vertical="center" wrapText="1"/>
    </xf>
    <xf numFmtId="0" fontId="23" fillId="14" borderId="61" xfId="0" applyFont="1" applyFill="1" applyBorder="1" applyAlignment="1">
      <alignment horizontal="center" vertical="center" wrapText="1"/>
    </xf>
    <xf numFmtId="0" fontId="19" fillId="14" borderId="40" xfId="0" applyFont="1" applyFill="1" applyBorder="1" applyAlignment="1">
      <alignment horizontal="center" vertical="center" wrapText="1"/>
    </xf>
    <xf numFmtId="15" fontId="23" fillId="14" borderId="53" xfId="0" applyNumberFormat="1" applyFont="1" applyFill="1" applyBorder="1" applyAlignment="1">
      <alignment horizontal="center" vertical="center" wrapText="1"/>
    </xf>
    <xf numFmtId="15" fontId="15" fillId="14" borderId="62" xfId="0" applyNumberFormat="1" applyFont="1" applyFill="1" applyBorder="1" applyAlignment="1">
      <alignment horizontal="center" vertical="center" wrapText="1"/>
    </xf>
    <xf numFmtId="0" fontId="11" fillId="14" borderId="40" xfId="0" applyFont="1" applyFill="1" applyBorder="1" applyAlignment="1">
      <alignment horizontal="center" vertical="center" wrapText="1"/>
    </xf>
    <xf numFmtId="9" fontId="11" fillId="7" borderId="40" xfId="0" applyNumberFormat="1" applyFont="1" applyFill="1" applyBorder="1" applyAlignment="1">
      <alignment horizontal="center" vertical="center" wrapText="1"/>
    </xf>
    <xf numFmtId="0" fontId="11" fillId="7" borderId="40" xfId="0" applyFont="1" applyFill="1" applyBorder="1" applyAlignment="1">
      <alignment horizontal="center" vertical="center" wrapText="1"/>
    </xf>
    <xf numFmtId="0" fontId="11" fillId="14" borderId="41" xfId="0" applyFont="1" applyFill="1" applyBorder="1" applyAlignment="1">
      <alignment horizontal="center" vertical="center" wrapText="1"/>
    </xf>
    <xf numFmtId="15" fontId="11" fillId="14" borderId="43" xfId="0" applyNumberFormat="1" applyFont="1" applyFill="1" applyBorder="1" applyAlignment="1">
      <alignment horizontal="center" vertical="center" wrapText="1"/>
    </xf>
    <xf numFmtId="0" fontId="11" fillId="14" borderId="33" xfId="0" applyFont="1" applyFill="1" applyBorder="1" applyAlignment="1">
      <alignment horizontal="center" vertical="center" wrapText="1"/>
    </xf>
    <xf numFmtId="9" fontId="11" fillId="7" borderId="41" xfId="0" applyNumberFormat="1" applyFont="1" applyFill="1" applyBorder="1" applyAlignment="1">
      <alignment horizontal="center" vertical="center" wrapText="1"/>
    </xf>
    <xf numFmtId="0" fontId="11" fillId="7" borderId="41" xfId="0" applyFont="1" applyFill="1" applyBorder="1" applyAlignment="1">
      <alignment horizontal="center" vertical="center" wrapText="1"/>
    </xf>
    <xf numFmtId="15" fontId="11" fillId="14" borderId="53" xfId="0" applyNumberFormat="1" applyFont="1" applyFill="1" applyBorder="1" applyAlignment="1">
      <alignment horizontal="center" vertical="center" wrapText="1"/>
    </xf>
    <xf numFmtId="0" fontId="11" fillId="14" borderId="31" xfId="0" applyFont="1" applyFill="1" applyBorder="1" applyAlignment="1">
      <alignment horizontal="center" vertical="center" wrapText="1"/>
    </xf>
    <xf numFmtId="0" fontId="11" fillId="14" borderId="61" xfId="0" applyFont="1" applyFill="1" applyBorder="1" applyAlignment="1">
      <alignment horizontal="center" vertical="center" wrapText="1"/>
    </xf>
    <xf numFmtId="15" fontId="11" fillId="14" borderId="62" xfId="0" applyNumberFormat="1" applyFont="1" applyFill="1" applyBorder="1" applyAlignment="1">
      <alignment horizontal="center" vertical="center" wrapText="1"/>
    </xf>
    <xf numFmtId="0" fontId="11" fillId="14" borderId="39" xfId="0" applyFont="1" applyFill="1" applyBorder="1" applyAlignment="1">
      <alignment horizontal="center" vertical="center" wrapText="1"/>
    </xf>
    <xf numFmtId="0" fontId="18" fillId="14" borderId="40" xfId="0" applyFont="1" applyFill="1" applyBorder="1" applyAlignment="1">
      <alignment horizontal="center" vertical="center" wrapText="1"/>
    </xf>
    <xf numFmtId="164" fontId="11" fillId="7" borderId="40" xfId="1" applyNumberFormat="1" applyFont="1" applyFill="1" applyBorder="1" applyAlignment="1" applyProtection="1">
      <alignment horizontal="center" vertical="center" wrapText="1"/>
    </xf>
    <xf numFmtId="164" fontId="11" fillId="7" borderId="36" xfId="0" applyNumberFormat="1" applyFont="1" applyFill="1" applyBorder="1" applyAlignment="1">
      <alignment horizontal="center" vertical="center" wrapText="1"/>
    </xf>
    <xf numFmtId="0" fontId="18" fillId="14" borderId="41" xfId="0" applyFont="1" applyFill="1" applyBorder="1" applyAlignment="1">
      <alignment horizontal="center" vertical="center" wrapText="1"/>
    </xf>
    <xf numFmtId="164" fontId="11" fillId="7" borderId="41" xfId="1" applyNumberFormat="1" applyFont="1" applyFill="1" applyBorder="1" applyAlignment="1" applyProtection="1">
      <alignment horizontal="center" vertical="center" wrapText="1"/>
    </xf>
    <xf numFmtId="164" fontId="11" fillId="7" borderId="52" xfId="0" applyNumberFormat="1" applyFont="1" applyFill="1" applyBorder="1" applyAlignment="1">
      <alignment horizontal="center" vertical="center" wrapText="1"/>
    </xf>
    <xf numFmtId="0" fontId="18" fillId="14" borderId="61" xfId="0" applyFont="1" applyFill="1" applyBorder="1" applyAlignment="1">
      <alignment horizontal="center" vertical="center" wrapText="1"/>
    </xf>
    <xf numFmtId="164" fontId="11" fillId="7" borderId="61" xfId="1" applyNumberFormat="1" applyFont="1" applyFill="1" applyBorder="1" applyAlignment="1" applyProtection="1">
      <alignment horizontal="center" vertical="center" wrapText="1"/>
    </xf>
    <xf numFmtId="0" fontId="11" fillId="14" borderId="35" xfId="0" applyFont="1" applyFill="1" applyBorder="1" applyAlignment="1">
      <alignment vertical="center" wrapText="1"/>
    </xf>
    <xf numFmtId="0" fontId="11" fillId="18" borderId="67" xfId="0" applyFont="1" applyFill="1" applyBorder="1" applyAlignment="1" applyProtection="1">
      <alignment horizontal="center" vertical="center" wrapText="1"/>
      <protection locked="0"/>
    </xf>
    <xf numFmtId="0" fontId="11" fillId="18" borderId="68" xfId="0" applyFont="1" applyFill="1" applyBorder="1" applyAlignment="1" applyProtection="1">
      <alignment horizontal="center" vertical="center" wrapText="1"/>
      <protection locked="0"/>
    </xf>
    <xf numFmtId="0" fontId="27" fillId="14" borderId="47" xfId="0" applyFont="1" applyFill="1" applyBorder="1" applyAlignment="1" applyProtection="1">
      <alignment horizontal="center" vertical="center" wrapText="1"/>
      <protection locked="0"/>
    </xf>
    <xf numFmtId="0" fontId="0" fillId="0" borderId="0" xfId="0" pivotButton="1" applyAlignment="1">
      <alignment vertical="center" wrapText="1"/>
    </xf>
    <xf numFmtId="0" fontId="0" fillId="0" borderId="0" xfId="0" applyAlignment="1">
      <alignment vertical="center" wrapText="1"/>
    </xf>
    <xf numFmtId="0" fontId="26" fillId="6" borderId="0" xfId="0" applyFont="1" applyFill="1" applyAlignment="1">
      <alignment horizontal="center" vertical="center" wrapText="1"/>
    </xf>
    <xf numFmtId="0" fontId="28" fillId="6" borderId="0" xfId="0" applyFont="1" applyFill="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18" borderId="0" xfId="0" applyFill="1" applyAlignment="1">
      <alignment horizontal="center" vertical="center" wrapText="1"/>
    </xf>
    <xf numFmtId="0" fontId="0" fillId="17" borderId="0" xfId="0" applyFill="1" applyAlignment="1">
      <alignment horizontal="center" vertical="center" wrapText="1"/>
    </xf>
    <xf numFmtId="0" fontId="4" fillId="7" borderId="1" xfId="0" applyFont="1" applyFill="1" applyBorder="1" applyAlignment="1">
      <alignment vertical="center" wrapText="1"/>
    </xf>
    <xf numFmtId="0" fontId="4" fillId="21" borderId="1" xfId="0" applyFont="1" applyFill="1" applyBorder="1" applyAlignment="1">
      <alignment vertical="center" wrapText="1"/>
    </xf>
    <xf numFmtId="0" fontId="6" fillId="21" borderId="1" xfId="0" applyFont="1" applyFill="1" applyBorder="1" applyAlignment="1">
      <alignment vertical="center" wrapText="1"/>
    </xf>
    <xf numFmtId="14" fontId="15" fillId="14" borderId="42" xfId="0" applyNumberFormat="1" applyFont="1" applyFill="1" applyBorder="1" applyAlignment="1">
      <alignment horizontal="center" vertical="center" wrapText="1"/>
    </xf>
    <xf numFmtId="0" fontId="34" fillId="0" borderId="0" xfId="0" applyFont="1" applyAlignment="1" applyProtection="1">
      <alignment horizontal="center" vertical="center" wrapText="1"/>
      <protection locked="0"/>
    </xf>
    <xf numFmtId="0" fontId="32" fillId="14" borderId="45" xfId="3" applyFill="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31" fillId="22" borderId="56" xfId="0" applyFont="1" applyFill="1" applyBorder="1" applyAlignment="1" applyProtection="1">
      <alignment horizontal="center" vertical="center" wrapText="1"/>
      <protection locked="0"/>
    </xf>
    <xf numFmtId="0" fontId="31" fillId="22" borderId="41" xfId="0" applyFont="1" applyFill="1" applyBorder="1" applyAlignment="1" applyProtection="1">
      <alignment horizontal="center" vertical="center" wrapText="1"/>
      <protection locked="0"/>
    </xf>
    <xf numFmtId="0" fontId="32" fillId="14" borderId="47" xfId="2" applyFill="1" applyBorder="1" applyAlignment="1" applyProtection="1">
      <alignment horizontal="center" vertical="center" wrapText="1"/>
      <protection locked="0"/>
    </xf>
    <xf numFmtId="0" fontId="35" fillId="14" borderId="41" xfId="0" applyFont="1" applyFill="1" applyBorder="1" applyAlignment="1" applyProtection="1">
      <alignment horizontal="center" vertical="center" wrapText="1"/>
      <protection locked="0"/>
    </xf>
    <xf numFmtId="0" fontId="35" fillId="22" borderId="55" xfId="0" applyFont="1" applyFill="1" applyBorder="1" applyAlignment="1" applyProtection="1">
      <alignment horizontal="center" vertical="center" wrapText="1"/>
      <protection locked="0"/>
    </xf>
    <xf numFmtId="0" fontId="35" fillId="22" borderId="41" xfId="0" applyFont="1" applyFill="1" applyBorder="1" applyAlignment="1" applyProtection="1">
      <alignment horizontal="center" vertical="center" wrapText="1"/>
      <protection locked="0"/>
    </xf>
    <xf numFmtId="0" fontId="32" fillId="14" borderId="45" xfId="2" applyFill="1" applyBorder="1" applyAlignment="1" applyProtection="1">
      <alignment horizontal="center" vertical="center" wrapText="1"/>
      <protection locked="0"/>
    </xf>
    <xf numFmtId="0" fontId="31" fillId="14" borderId="54" xfId="0" applyFont="1" applyFill="1" applyBorder="1" applyAlignment="1" applyProtection="1">
      <alignment horizontal="center" vertical="center" wrapText="1"/>
      <protection locked="0"/>
    </xf>
    <xf numFmtId="15" fontId="36" fillId="14" borderId="44" xfId="0" applyNumberFormat="1" applyFont="1" applyFill="1" applyBorder="1" applyAlignment="1" applyProtection="1">
      <alignment horizontal="center" vertical="center" wrapText="1"/>
      <protection locked="0"/>
    </xf>
    <xf numFmtId="15" fontId="36" fillId="14" borderId="54" xfId="0" applyNumberFormat="1" applyFont="1" applyFill="1" applyBorder="1" applyAlignment="1" applyProtection="1">
      <alignment horizontal="center" vertical="center" wrapText="1"/>
      <protection locked="0"/>
    </xf>
    <xf numFmtId="15" fontId="36" fillId="14" borderId="63" xfId="0" applyNumberFormat="1" applyFont="1" applyFill="1" applyBorder="1" applyAlignment="1" applyProtection="1">
      <alignment horizontal="center" vertical="center" wrapText="1"/>
      <protection locked="0"/>
    </xf>
    <xf numFmtId="0" fontId="36" fillId="14" borderId="45" xfId="0" applyFont="1" applyFill="1" applyBorder="1" applyAlignment="1" applyProtection="1">
      <alignment horizontal="center" vertical="center" wrapText="1"/>
      <protection locked="0"/>
    </xf>
    <xf numFmtId="0" fontId="36" fillId="14" borderId="55" xfId="0" applyFont="1" applyFill="1" applyBorder="1" applyAlignment="1" applyProtection="1">
      <alignment horizontal="center" vertical="center" wrapText="1"/>
      <protection locked="0"/>
    </xf>
    <xf numFmtId="0" fontId="36" fillId="14" borderId="64" xfId="0" applyFont="1" applyFill="1" applyBorder="1" applyAlignment="1" applyProtection="1">
      <alignment horizontal="center" vertical="center" wrapText="1"/>
      <protection locked="0"/>
    </xf>
    <xf numFmtId="0" fontId="36" fillId="14" borderId="46" xfId="0" applyFont="1" applyFill="1" applyBorder="1" applyAlignment="1" applyProtection="1">
      <alignment horizontal="center" vertical="center" wrapText="1"/>
      <protection locked="0"/>
    </xf>
    <xf numFmtId="0" fontId="36" fillId="14" borderId="56" xfId="0" applyFont="1" applyFill="1" applyBorder="1" applyAlignment="1" applyProtection="1">
      <alignment horizontal="center" vertical="center" wrapText="1"/>
      <protection locked="0"/>
    </xf>
    <xf numFmtId="0" fontId="36" fillId="14" borderId="65" xfId="0" applyFont="1" applyFill="1" applyBorder="1" applyAlignment="1" applyProtection="1">
      <alignment horizontal="center" vertical="center" wrapText="1"/>
      <protection locked="0"/>
    </xf>
    <xf numFmtId="0" fontId="36" fillId="14" borderId="23" xfId="0" applyFont="1" applyFill="1" applyBorder="1" applyAlignment="1" applyProtection="1">
      <alignment horizontal="center" vertical="center" wrapText="1"/>
      <protection locked="0"/>
    </xf>
    <xf numFmtId="0" fontId="36" fillId="14" borderId="44" xfId="0" applyFont="1" applyFill="1" applyBorder="1" applyAlignment="1" applyProtection="1">
      <alignment horizontal="center" vertical="center" wrapText="1"/>
      <protection locked="0"/>
    </xf>
    <xf numFmtId="0" fontId="36" fillId="14" borderId="63" xfId="0" applyFont="1" applyFill="1" applyBorder="1" applyAlignment="1" applyProtection="1">
      <alignment horizontal="center" vertical="center" wrapText="1"/>
      <protection locked="0"/>
    </xf>
    <xf numFmtId="0" fontId="36" fillId="14" borderId="47" xfId="0" applyFont="1" applyFill="1" applyBorder="1" applyAlignment="1" applyProtection="1">
      <alignment horizontal="center" vertical="center" wrapText="1"/>
      <protection locked="0"/>
    </xf>
    <xf numFmtId="0" fontId="36" fillId="14" borderId="54" xfId="0" applyFont="1" applyFill="1" applyBorder="1" applyAlignment="1" applyProtection="1">
      <alignment horizontal="center" vertical="center" wrapText="1"/>
      <protection locked="0"/>
    </xf>
    <xf numFmtId="0" fontId="36" fillId="14" borderId="67" xfId="0" applyFont="1" applyFill="1" applyBorder="1" applyAlignment="1" applyProtection="1">
      <alignment horizontal="center" vertical="center" wrapText="1"/>
      <protection locked="0"/>
    </xf>
    <xf numFmtId="0" fontId="36" fillId="14" borderId="62" xfId="0" applyFont="1" applyFill="1" applyBorder="1" applyAlignment="1" applyProtection="1">
      <alignment horizontal="center" vertical="center" wrapText="1"/>
      <protection locked="0"/>
    </xf>
    <xf numFmtId="0" fontId="36" fillId="14" borderId="68" xfId="0" applyFont="1" applyFill="1" applyBorder="1" applyAlignment="1" applyProtection="1">
      <alignment horizontal="center" vertical="center" wrapText="1"/>
      <protection locked="0"/>
    </xf>
    <xf numFmtId="0" fontId="11" fillId="18" borderId="55" xfId="0" applyFont="1" applyFill="1" applyBorder="1" applyAlignment="1" applyProtection="1">
      <alignment horizontal="center" vertical="center" wrapText="1"/>
      <protection locked="0"/>
    </xf>
    <xf numFmtId="0" fontId="11" fillId="17" borderId="45" xfId="0" applyFont="1" applyFill="1" applyBorder="1" applyAlignment="1" applyProtection="1">
      <alignment horizontal="center" vertical="center" wrapText="1"/>
      <protection locked="0"/>
    </xf>
    <xf numFmtId="0" fontId="11" fillId="17" borderId="55" xfId="0" applyFont="1" applyFill="1" applyBorder="1" applyAlignment="1" applyProtection="1">
      <alignment horizontal="center" vertical="center" wrapText="1"/>
      <protection locked="0"/>
    </xf>
    <xf numFmtId="0" fontId="11" fillId="17" borderId="68" xfId="0" applyFont="1" applyFill="1" applyBorder="1" applyAlignment="1" applyProtection="1">
      <alignment horizontal="center" vertical="center" wrapText="1"/>
      <protection locked="0"/>
    </xf>
    <xf numFmtId="0" fontId="11" fillId="17" borderId="67" xfId="0" applyFont="1" applyFill="1" applyBorder="1" applyAlignment="1" applyProtection="1">
      <alignment horizontal="center" vertical="center" wrapText="1"/>
      <protection locked="0"/>
    </xf>
    <xf numFmtId="0" fontId="11" fillId="23" borderId="68" xfId="0" applyFont="1" applyFill="1" applyBorder="1" applyAlignment="1" applyProtection="1">
      <alignment horizontal="center" vertical="center" wrapText="1"/>
      <protection locked="0"/>
    </xf>
    <xf numFmtId="0" fontId="37" fillId="14" borderId="42" xfId="0" applyFont="1" applyFill="1" applyBorder="1" applyAlignment="1">
      <alignment horizontal="center" vertical="center" wrapText="1"/>
    </xf>
    <xf numFmtId="0" fontId="37" fillId="14" borderId="54" xfId="0" applyFont="1" applyFill="1" applyBorder="1" applyAlignment="1">
      <alignment horizontal="center" vertical="center" wrapText="1"/>
    </xf>
    <xf numFmtId="0" fontId="37" fillId="14" borderId="64" xfId="0" applyFont="1" applyFill="1" applyBorder="1" applyAlignment="1">
      <alignment horizontal="center" vertical="center" wrapText="1"/>
    </xf>
    <xf numFmtId="0" fontId="37" fillId="14" borderId="44" xfId="0" applyFont="1" applyFill="1" applyBorder="1" applyAlignment="1">
      <alignment horizontal="center" vertical="center" wrapText="1"/>
    </xf>
    <xf numFmtId="0" fontId="37" fillId="15" borderId="0" xfId="0" applyFont="1" applyFill="1" applyAlignment="1">
      <alignment horizontal="center" vertical="center" wrapText="1"/>
    </xf>
    <xf numFmtId="0" fontId="37" fillId="14" borderId="73" xfId="0" applyFont="1" applyFill="1" applyBorder="1" applyAlignment="1">
      <alignment horizontal="center" vertical="center" wrapText="1"/>
    </xf>
    <xf numFmtId="15" fontId="38" fillId="14" borderId="62" xfId="0" applyNumberFormat="1" applyFont="1" applyFill="1" applyBorder="1" applyAlignment="1">
      <alignment horizontal="center" vertical="center" wrapText="1"/>
    </xf>
    <xf numFmtId="15" fontId="37" fillId="14" borderId="43" xfId="0" applyNumberFormat="1" applyFont="1" applyFill="1" applyBorder="1" applyAlignment="1">
      <alignment horizontal="center" vertical="center" wrapText="1"/>
    </xf>
    <xf numFmtId="0" fontId="39" fillId="16" borderId="28" xfId="0" applyFont="1" applyFill="1" applyBorder="1" applyAlignment="1">
      <alignment horizontal="center" vertical="center" wrapText="1"/>
    </xf>
    <xf numFmtId="0" fontId="40" fillId="14" borderId="57" xfId="0" applyFont="1" applyFill="1" applyBorder="1" applyAlignment="1" applyProtection="1">
      <alignment horizontal="center" vertical="center" wrapText="1"/>
      <protection locked="0"/>
    </xf>
    <xf numFmtId="0" fontId="43" fillId="0" borderId="0" xfId="0" applyFont="1" applyAlignment="1">
      <alignment vertical="center" wrapText="1"/>
    </xf>
    <xf numFmtId="0" fontId="43" fillId="0" borderId="0" xfId="0" applyFont="1" applyAlignment="1">
      <alignment horizontal="center" vertical="center" wrapText="1"/>
    </xf>
    <xf numFmtId="0" fontId="44" fillId="11" borderId="1" xfId="0" applyFont="1" applyFill="1" applyBorder="1" applyAlignment="1">
      <alignment horizontal="center" vertical="center" wrapText="1"/>
    </xf>
    <xf numFmtId="164" fontId="43" fillId="0" borderId="0" xfId="0" applyNumberFormat="1" applyFont="1" applyAlignment="1">
      <alignment vertical="center" wrapText="1"/>
    </xf>
    <xf numFmtId="0" fontId="43" fillId="0" borderId="1" xfId="0" applyFont="1" applyBorder="1" applyAlignment="1">
      <alignment vertical="center" wrapText="1"/>
    </xf>
    <xf numFmtId="0" fontId="42" fillId="19" borderId="1" xfId="0" applyFont="1" applyFill="1" applyBorder="1" applyAlignment="1">
      <alignment horizontal="center" vertical="center" wrapText="1"/>
    </xf>
    <xf numFmtId="0" fontId="13" fillId="11" borderId="15" xfId="0" applyFont="1" applyFill="1" applyBorder="1" applyAlignment="1" applyProtection="1">
      <alignment horizontal="center" vertical="center" wrapText="1"/>
      <protection locked="0"/>
    </xf>
    <xf numFmtId="0" fontId="13" fillId="11" borderId="33" xfId="0" applyFont="1" applyFill="1" applyBorder="1" applyAlignment="1" applyProtection="1">
      <alignment horizontal="center" vertical="center" wrapText="1"/>
      <protection locked="0"/>
    </xf>
    <xf numFmtId="0" fontId="13" fillId="11" borderId="10" xfId="0" applyFont="1" applyFill="1" applyBorder="1" applyAlignment="1" applyProtection="1">
      <alignment horizontal="center" vertical="center" wrapText="1"/>
      <protection locked="0"/>
    </xf>
    <xf numFmtId="0" fontId="13" fillId="11" borderId="34" xfId="0" applyFont="1" applyFill="1" applyBorder="1" applyAlignment="1" applyProtection="1">
      <alignment horizontal="center" vertical="center" wrapText="1"/>
      <protection locked="0"/>
    </xf>
    <xf numFmtId="0" fontId="43" fillId="24" borderId="1" xfId="0" applyFont="1" applyFill="1" applyBorder="1" applyAlignment="1">
      <alignment horizontal="left" vertical="center" wrapText="1" indent="1"/>
    </xf>
    <xf numFmtId="0" fontId="47" fillId="0" borderId="0" xfId="0" pivotButton="1" applyFont="1" applyAlignment="1">
      <alignment vertical="center" wrapText="1"/>
    </xf>
    <xf numFmtId="0" fontId="47" fillId="0" borderId="0" xfId="0" applyFont="1" applyAlignment="1">
      <alignment horizontal="center" vertical="center" wrapText="1"/>
    </xf>
    <xf numFmtId="0" fontId="47" fillId="0" borderId="0" xfId="0" applyFont="1" applyAlignment="1">
      <alignment horizontal="left" vertical="center" wrapText="1"/>
    </xf>
    <xf numFmtId="164" fontId="47" fillId="0" borderId="0" xfId="0" applyNumberFormat="1" applyFont="1" applyAlignment="1">
      <alignment horizontal="center" vertical="center" wrapText="1"/>
    </xf>
    <xf numFmtId="164" fontId="47" fillId="18" borderId="0" xfId="0" applyNumberFormat="1" applyFont="1" applyFill="1" applyAlignment="1">
      <alignment horizontal="center" vertical="center" wrapText="1"/>
    </xf>
    <xf numFmtId="164" fontId="47" fillId="16" borderId="0" xfId="0" applyNumberFormat="1" applyFont="1" applyFill="1" applyAlignment="1">
      <alignment horizontal="center" vertical="center" wrapText="1"/>
    </xf>
    <xf numFmtId="164" fontId="47" fillId="17" borderId="0" xfId="0" applyNumberFormat="1" applyFont="1" applyFill="1" applyAlignment="1">
      <alignment horizontal="center" vertical="center" wrapText="1"/>
    </xf>
    <xf numFmtId="164" fontId="48" fillId="17" borderId="0" xfId="0" applyNumberFormat="1" applyFont="1" applyFill="1" applyAlignment="1">
      <alignment horizontal="center" vertical="center" wrapText="1"/>
    </xf>
    <xf numFmtId="0" fontId="42" fillId="19" borderId="0" xfId="0" applyFont="1" applyFill="1" applyAlignment="1">
      <alignment horizontal="center" vertical="center" wrapText="1"/>
    </xf>
    <xf numFmtId="0" fontId="41" fillId="11" borderId="0" xfId="0" applyFont="1" applyFill="1" applyAlignment="1">
      <alignment horizontal="center" vertical="center" wrapText="1"/>
    </xf>
    <xf numFmtId="0" fontId="2" fillId="3" borderId="1" xfId="0" applyFont="1" applyFill="1" applyBorder="1" applyAlignment="1" applyProtection="1">
      <alignment horizontal="center" vertical="center" wrapText="1"/>
      <protection hidden="1"/>
    </xf>
    <xf numFmtId="0" fontId="0" fillId="0" borderId="1" xfId="0" applyBorder="1" applyAlignment="1">
      <alignment horizontal="center" wrapText="1"/>
    </xf>
    <xf numFmtId="0" fontId="2" fillId="6" borderId="1" xfId="0" applyFont="1" applyFill="1" applyBorder="1" applyAlignment="1" applyProtection="1">
      <alignment horizontal="center" vertical="center" wrapText="1"/>
      <protection hidden="1"/>
    </xf>
    <xf numFmtId="0" fontId="12" fillId="8" borderId="7" xfId="0" applyFont="1" applyFill="1" applyBorder="1" applyAlignment="1" applyProtection="1">
      <alignment horizontal="center" vertical="center" wrapText="1"/>
      <protection locked="0"/>
    </xf>
    <xf numFmtId="0" fontId="12" fillId="8" borderId="5" xfId="0" applyFont="1" applyFill="1" applyBorder="1" applyAlignment="1" applyProtection="1">
      <alignment horizontal="center" vertical="center" wrapText="1"/>
      <protection locked="0"/>
    </xf>
    <xf numFmtId="0" fontId="12" fillId="8" borderId="8" xfId="0" applyFont="1" applyFill="1" applyBorder="1" applyAlignment="1" applyProtection="1">
      <alignment horizontal="center" vertical="center" wrapText="1"/>
      <protection locked="0"/>
    </xf>
    <xf numFmtId="0" fontId="13" fillId="9" borderId="9"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3" fillId="9"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20" xfId="0" applyFont="1" applyFill="1" applyBorder="1" applyAlignment="1">
      <alignment horizontal="center" vertical="center" wrapText="1"/>
    </xf>
    <xf numFmtId="0" fontId="14" fillId="10" borderId="12" xfId="0" applyFont="1" applyFill="1" applyBorder="1" applyAlignment="1">
      <alignment horizontal="center" vertical="center" wrapText="1"/>
    </xf>
    <xf numFmtId="0" fontId="14" fillId="10" borderId="13" xfId="0" applyFont="1" applyFill="1" applyBorder="1" applyAlignment="1">
      <alignment horizontal="center" vertical="center" wrapText="1"/>
    </xf>
    <xf numFmtId="0" fontId="14" fillId="11" borderId="12" xfId="0" applyFont="1" applyFill="1" applyBorder="1" applyAlignment="1">
      <alignment horizontal="center" vertical="center" wrapText="1"/>
    </xf>
    <xf numFmtId="0" fontId="14" fillId="11" borderId="13" xfId="0" applyFont="1" applyFill="1" applyBorder="1" applyAlignment="1">
      <alignment horizontal="center" vertical="center" wrapText="1"/>
    </xf>
    <xf numFmtId="0" fontId="14" fillId="11" borderId="14" xfId="0" applyFont="1" applyFill="1" applyBorder="1" applyAlignment="1">
      <alignment horizontal="center" vertical="center" wrapText="1"/>
    </xf>
    <xf numFmtId="0" fontId="14" fillId="11" borderId="19" xfId="0" applyFont="1" applyFill="1" applyBorder="1" applyAlignment="1">
      <alignment horizontal="center" vertical="center" wrapText="1"/>
    </xf>
    <xf numFmtId="0" fontId="14" fillId="11" borderId="18" xfId="0" applyFont="1" applyFill="1" applyBorder="1" applyAlignment="1">
      <alignment horizontal="center" vertical="center" wrapText="1"/>
    </xf>
    <xf numFmtId="0" fontId="14" fillId="11" borderId="20"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12" borderId="15" xfId="0" applyFont="1" applyFill="1" applyBorder="1" applyAlignment="1" applyProtection="1">
      <alignment horizontal="center" vertical="center" wrapText="1"/>
      <protection locked="0"/>
    </xf>
    <xf numFmtId="0" fontId="14" fillId="12" borderId="10" xfId="0" applyFont="1" applyFill="1" applyBorder="1" applyAlignment="1" applyProtection="1">
      <alignment horizontal="center" vertical="center" wrapText="1"/>
      <protection locked="0"/>
    </xf>
    <xf numFmtId="0" fontId="14" fillId="12" borderId="11" xfId="0" applyFont="1" applyFill="1" applyBorder="1" applyAlignment="1" applyProtection="1">
      <alignment horizontal="center" vertical="center" wrapText="1"/>
      <protection locked="0"/>
    </xf>
    <xf numFmtId="0" fontId="46" fillId="11" borderId="12" xfId="0" applyFont="1" applyFill="1" applyBorder="1" applyAlignment="1" applyProtection="1">
      <alignment horizontal="center" vertical="center" wrapText="1"/>
      <protection locked="0"/>
    </xf>
    <xf numFmtId="0" fontId="46" fillId="11" borderId="13" xfId="0" applyFont="1" applyFill="1" applyBorder="1" applyAlignment="1" applyProtection="1">
      <alignment horizontal="center" vertical="center" wrapText="1"/>
      <protection locked="0"/>
    </xf>
    <xf numFmtId="0" fontId="46" fillId="11" borderId="16" xfId="0" applyFont="1" applyFill="1" applyBorder="1" applyAlignment="1" applyProtection="1">
      <alignment horizontal="center" vertical="center" wrapText="1"/>
      <protection locked="0"/>
    </xf>
    <xf numFmtId="0" fontId="46" fillId="11" borderId="19" xfId="0" applyFont="1" applyFill="1" applyBorder="1" applyAlignment="1" applyProtection="1">
      <alignment horizontal="center" vertical="center" wrapText="1"/>
      <protection locked="0"/>
    </xf>
    <xf numFmtId="0" fontId="46" fillId="11" borderId="18" xfId="0" applyFont="1" applyFill="1" applyBorder="1" applyAlignment="1" applyProtection="1">
      <alignment horizontal="center" vertical="center" wrapText="1"/>
      <protection locked="0"/>
    </xf>
    <xf numFmtId="0" fontId="46" fillId="11" borderId="25" xfId="0" applyFont="1" applyFill="1" applyBorder="1" applyAlignment="1" applyProtection="1">
      <alignment horizontal="center" vertical="center" wrapText="1"/>
      <protection locked="0"/>
    </xf>
    <xf numFmtId="0" fontId="13" fillId="9" borderId="17" xfId="0" applyFont="1" applyFill="1" applyBorder="1" applyAlignment="1">
      <alignment horizontal="center" vertical="center" wrapText="1"/>
    </xf>
    <xf numFmtId="0" fontId="13" fillId="9" borderId="18" xfId="0" applyFont="1" applyFill="1" applyBorder="1" applyAlignment="1">
      <alignment horizontal="center" vertical="center" wrapText="1"/>
    </xf>
    <xf numFmtId="0" fontId="13" fillId="9" borderId="19"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8" borderId="6" xfId="0" applyFont="1" applyFill="1" applyBorder="1" applyAlignment="1" applyProtection="1">
      <alignment horizontal="center" vertical="center" wrapText="1"/>
      <protection locked="0"/>
    </xf>
    <xf numFmtId="0" fontId="22" fillId="14" borderId="36" xfId="0" applyFont="1" applyFill="1" applyBorder="1" applyAlignment="1">
      <alignment horizontal="center" vertical="center" textRotation="90" wrapText="1"/>
    </xf>
    <xf numFmtId="0" fontId="22" fillId="14" borderId="49" xfId="0" applyFont="1" applyFill="1" applyBorder="1" applyAlignment="1">
      <alignment horizontal="center" vertical="center" textRotation="90" wrapText="1"/>
    </xf>
    <xf numFmtId="0" fontId="22" fillId="14" borderId="27" xfId="0" applyFont="1" applyFill="1" applyBorder="1" applyAlignment="1">
      <alignment horizontal="center" vertical="center" textRotation="90" wrapText="1"/>
    </xf>
    <xf numFmtId="0" fontId="16" fillId="14" borderId="36" xfId="0" applyFont="1" applyFill="1" applyBorder="1" applyAlignment="1">
      <alignment horizontal="center" vertical="center" wrapText="1"/>
    </xf>
    <xf numFmtId="0" fontId="16" fillId="14" borderId="49" xfId="0" applyFont="1" applyFill="1" applyBorder="1" applyAlignment="1">
      <alignment horizontal="center" vertical="center" wrapText="1"/>
    </xf>
    <xf numFmtId="0" fontId="16" fillId="14" borderId="27" xfId="0" applyFont="1" applyFill="1" applyBorder="1" applyAlignment="1">
      <alignment horizontal="center" vertical="center" wrapText="1"/>
    </xf>
    <xf numFmtId="0" fontId="16" fillId="14" borderId="37" xfId="0" applyFont="1" applyFill="1" applyBorder="1" applyAlignment="1">
      <alignment horizontal="center" vertical="center" wrapText="1"/>
    </xf>
    <xf numFmtId="0" fontId="16" fillId="14" borderId="50" xfId="0" applyFont="1" applyFill="1" applyBorder="1" applyAlignment="1">
      <alignment horizontal="center" vertical="center" wrapText="1"/>
    </xf>
    <xf numFmtId="0" fontId="16" fillId="14" borderId="58"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51" xfId="0" applyFont="1" applyFill="1" applyBorder="1" applyAlignment="1">
      <alignment horizontal="center" vertical="center" wrapText="1"/>
    </xf>
    <xf numFmtId="0" fontId="16" fillId="7" borderId="59" xfId="0" applyFont="1" applyFill="1" applyBorder="1" applyAlignment="1">
      <alignment horizontal="center" vertical="center" wrapText="1"/>
    </xf>
    <xf numFmtId="0" fontId="13" fillId="9" borderId="15" xfId="0" applyFont="1" applyFill="1" applyBorder="1" applyAlignment="1">
      <alignment horizontal="center" vertical="center" wrapText="1"/>
    </xf>
    <xf numFmtId="0" fontId="14" fillId="10" borderId="21" xfId="0" applyFont="1" applyFill="1" applyBorder="1" applyAlignment="1">
      <alignment horizontal="center" vertical="center" wrapText="1"/>
    </xf>
    <xf numFmtId="0" fontId="14" fillId="10" borderId="22" xfId="0" applyFont="1" applyFill="1" applyBorder="1" applyAlignment="1">
      <alignment horizontal="center" vertical="center" wrapText="1"/>
    </xf>
    <xf numFmtId="0" fontId="14" fillId="10" borderId="23" xfId="0" applyFont="1" applyFill="1" applyBorder="1" applyAlignment="1">
      <alignment horizontal="center" vertical="center" wrapText="1"/>
    </xf>
    <xf numFmtId="0" fontId="14" fillId="10" borderId="15" xfId="0" applyFont="1" applyFill="1" applyBorder="1" applyAlignment="1">
      <alignment horizontal="center" vertical="center" wrapText="1"/>
    </xf>
    <xf numFmtId="0" fontId="14" fillId="10" borderId="10" xfId="0" applyFont="1" applyFill="1" applyBorder="1" applyAlignment="1">
      <alignment horizontal="center" vertical="center" wrapText="1"/>
    </xf>
    <xf numFmtId="0" fontId="14" fillId="10" borderId="11" xfId="0" applyFont="1" applyFill="1" applyBorder="1" applyAlignment="1">
      <alignment horizontal="center" vertical="center" wrapText="1"/>
    </xf>
    <xf numFmtId="0" fontId="15" fillId="14" borderId="36" xfId="0" applyFont="1" applyFill="1" applyBorder="1" applyAlignment="1">
      <alignment horizontal="center" vertical="center" wrapText="1"/>
    </xf>
    <xf numFmtId="0" fontId="15" fillId="14" borderId="49" xfId="0" applyFont="1" applyFill="1" applyBorder="1" applyAlignment="1">
      <alignment horizontal="center" vertical="center" wrapText="1"/>
    </xf>
    <xf numFmtId="0" fontId="15" fillId="14" borderId="27" xfId="0" applyFont="1" applyFill="1" applyBorder="1" applyAlignment="1">
      <alignment horizontal="center" vertical="center" wrapText="1"/>
    </xf>
    <xf numFmtId="3" fontId="15" fillId="14" borderId="36" xfId="0" applyNumberFormat="1" applyFont="1" applyFill="1" applyBorder="1" applyAlignment="1">
      <alignment horizontal="center" vertical="center" wrapText="1"/>
    </xf>
    <xf numFmtId="3" fontId="15" fillId="14" borderId="49" xfId="0" applyNumberFormat="1" applyFont="1" applyFill="1" applyBorder="1" applyAlignment="1">
      <alignment horizontal="center" vertical="center" wrapText="1"/>
    </xf>
    <xf numFmtId="3" fontId="15" fillId="14" borderId="27" xfId="0" applyNumberFormat="1" applyFont="1" applyFill="1" applyBorder="1" applyAlignment="1">
      <alignment horizontal="center" vertical="center" wrapText="1"/>
    </xf>
    <xf numFmtId="3" fontId="15" fillId="14" borderId="37" xfId="0" applyNumberFormat="1" applyFont="1" applyFill="1" applyBorder="1" applyAlignment="1">
      <alignment horizontal="center" vertical="center" wrapText="1"/>
    </xf>
    <xf numFmtId="3" fontId="15" fillId="14" borderId="50" xfId="0" applyNumberFormat="1" applyFont="1" applyFill="1" applyBorder="1" applyAlignment="1">
      <alignment horizontal="center" vertical="center" wrapText="1"/>
    </xf>
    <xf numFmtId="3" fontId="15" fillId="14" borderId="58" xfId="0" applyNumberFormat="1" applyFont="1" applyFill="1" applyBorder="1" applyAlignment="1">
      <alignment horizontal="center" vertical="center" wrapText="1"/>
    </xf>
    <xf numFmtId="0" fontId="17" fillId="14" borderId="36" xfId="0" applyFont="1" applyFill="1" applyBorder="1" applyAlignment="1">
      <alignment horizontal="center" vertical="center" wrapText="1"/>
    </xf>
    <xf numFmtId="0" fontId="17" fillId="14" borderId="49" xfId="0" applyFont="1" applyFill="1" applyBorder="1" applyAlignment="1">
      <alignment horizontal="center" vertical="center" wrapText="1"/>
    </xf>
    <xf numFmtId="0" fontId="17" fillId="14" borderId="27" xfId="0" applyFont="1" applyFill="1" applyBorder="1" applyAlignment="1">
      <alignment horizontal="center" vertical="center" wrapText="1"/>
    </xf>
    <xf numFmtId="9" fontId="15" fillId="14" borderId="36" xfId="0" applyNumberFormat="1" applyFont="1" applyFill="1" applyBorder="1" applyAlignment="1">
      <alignment horizontal="center" vertical="center" wrapText="1"/>
    </xf>
    <xf numFmtId="9" fontId="15" fillId="14" borderId="49" xfId="0" applyNumberFormat="1" applyFont="1" applyFill="1" applyBorder="1" applyAlignment="1">
      <alignment horizontal="center" vertical="center" wrapText="1"/>
    </xf>
    <xf numFmtId="9" fontId="15" fillId="14" borderId="27" xfId="0" applyNumberFormat="1" applyFont="1" applyFill="1" applyBorder="1" applyAlignment="1">
      <alignment horizontal="center" vertical="center" wrapText="1"/>
    </xf>
    <xf numFmtId="9" fontId="17" fillId="14" borderId="36" xfId="1" applyFont="1" applyFill="1" applyBorder="1" applyAlignment="1" applyProtection="1">
      <alignment horizontal="center" vertical="center" wrapText="1"/>
    </xf>
    <xf numFmtId="9" fontId="17" fillId="14" borderId="49" xfId="1" applyFont="1" applyFill="1" applyBorder="1" applyAlignment="1" applyProtection="1">
      <alignment horizontal="center" vertical="center" wrapText="1"/>
    </xf>
    <xf numFmtId="9" fontId="17" fillId="14" borderId="27" xfId="1" applyFont="1" applyFill="1" applyBorder="1" applyAlignment="1" applyProtection="1">
      <alignment horizontal="center" vertical="center" wrapText="1"/>
    </xf>
    <xf numFmtId="0" fontId="13" fillId="20" borderId="17" xfId="0" applyFont="1" applyFill="1" applyBorder="1" applyAlignment="1" applyProtection="1">
      <alignment horizontal="center" vertical="center" wrapText="1"/>
      <protection locked="0"/>
    </xf>
    <xf numFmtId="0" fontId="13" fillId="20" borderId="18" xfId="0" applyFont="1" applyFill="1" applyBorder="1" applyAlignment="1" applyProtection="1">
      <alignment horizontal="center" vertical="center" wrapText="1"/>
      <protection locked="0"/>
    </xf>
    <xf numFmtId="0" fontId="15" fillId="7" borderId="38" xfId="0" applyFont="1" applyFill="1" applyBorder="1" applyAlignment="1">
      <alignment horizontal="center" vertical="center" wrapText="1"/>
    </xf>
    <xf numFmtId="0" fontId="15" fillId="7" borderId="51" xfId="0" applyFont="1" applyFill="1" applyBorder="1" applyAlignment="1">
      <alignment horizontal="center" vertical="center" wrapText="1"/>
    </xf>
    <xf numFmtId="0" fontId="15" fillId="7" borderId="59" xfId="0" applyFont="1" applyFill="1" applyBorder="1" applyAlignment="1">
      <alignment horizontal="center" vertical="center" wrapText="1"/>
    </xf>
    <xf numFmtId="164" fontId="17" fillId="7" borderId="36" xfId="1" applyNumberFormat="1" applyFont="1" applyFill="1" applyBorder="1" applyAlignment="1" applyProtection="1">
      <alignment horizontal="center" vertical="center" wrapText="1"/>
    </xf>
    <xf numFmtId="164" fontId="17" fillId="7" borderId="49" xfId="1" applyNumberFormat="1" applyFont="1" applyFill="1" applyBorder="1" applyAlignment="1" applyProtection="1">
      <alignment horizontal="center" vertical="center" wrapText="1"/>
    </xf>
    <xf numFmtId="164" fontId="17" fillId="7" borderId="27" xfId="1" applyNumberFormat="1" applyFont="1" applyFill="1" applyBorder="1" applyAlignment="1" applyProtection="1">
      <alignment horizontal="center" vertical="center" wrapText="1"/>
    </xf>
    <xf numFmtId="0" fontId="17" fillId="7" borderId="36" xfId="0" applyFont="1" applyFill="1" applyBorder="1" applyAlignment="1">
      <alignment horizontal="center" vertical="center" wrapText="1"/>
    </xf>
    <xf numFmtId="0" fontId="17" fillId="7" borderId="49" xfId="0" applyFont="1" applyFill="1" applyBorder="1" applyAlignment="1">
      <alignment horizontal="center" vertical="center" wrapText="1"/>
    </xf>
    <xf numFmtId="0" fontId="17" fillId="7" borderId="27" xfId="0" applyFont="1" applyFill="1" applyBorder="1" applyAlignment="1">
      <alignment horizontal="center" vertical="center" wrapText="1"/>
    </xf>
    <xf numFmtId="164" fontId="17" fillId="7" borderId="36" xfId="0" applyNumberFormat="1" applyFont="1" applyFill="1" applyBorder="1" applyAlignment="1">
      <alignment horizontal="center" vertical="center" wrapText="1"/>
    </xf>
    <xf numFmtId="164" fontId="17" fillId="7" borderId="49" xfId="0" applyNumberFormat="1" applyFont="1" applyFill="1" applyBorder="1" applyAlignment="1">
      <alignment horizontal="center" vertical="center" wrapText="1"/>
    </xf>
    <xf numFmtId="164" fontId="17" fillId="7" borderId="27" xfId="0" applyNumberFormat="1" applyFont="1" applyFill="1" applyBorder="1" applyAlignment="1">
      <alignment horizontal="center" vertical="center" wrapText="1"/>
    </xf>
    <xf numFmtId="0" fontId="15" fillId="14" borderId="37" xfId="0" applyFont="1" applyFill="1" applyBorder="1" applyAlignment="1">
      <alignment horizontal="center" vertical="center" wrapText="1"/>
    </xf>
    <xf numFmtId="0" fontId="15" fillId="14" borderId="50" xfId="0" applyFont="1" applyFill="1" applyBorder="1" applyAlignment="1">
      <alignment horizontal="center" vertical="center" wrapText="1"/>
    </xf>
    <xf numFmtId="0" fontId="15" fillId="14" borderId="58" xfId="0" applyFont="1" applyFill="1" applyBorder="1" applyAlignment="1">
      <alignment horizontal="center" vertical="center" wrapText="1"/>
    </xf>
    <xf numFmtId="0" fontId="15" fillId="14" borderId="70" xfId="0" applyFont="1" applyFill="1" applyBorder="1" applyAlignment="1">
      <alignment horizontal="center" vertical="center" wrapText="1"/>
    </xf>
    <xf numFmtId="0" fontId="15" fillId="14" borderId="71" xfId="0" applyFont="1" applyFill="1" applyBorder="1" applyAlignment="1">
      <alignment horizontal="center" vertical="center" wrapText="1"/>
    </xf>
    <xf numFmtId="0" fontId="15" fillId="14" borderId="60" xfId="0" applyFont="1" applyFill="1" applyBorder="1" applyAlignment="1">
      <alignment horizontal="center" vertical="center" wrapText="1"/>
    </xf>
    <xf numFmtId="0" fontId="11" fillId="14" borderId="36" xfId="0" applyFont="1" applyFill="1" applyBorder="1" applyAlignment="1">
      <alignment horizontal="center" vertical="center" wrapText="1"/>
    </xf>
    <xf numFmtId="0" fontId="11" fillId="14" borderId="49" xfId="0" applyFont="1" applyFill="1" applyBorder="1" applyAlignment="1">
      <alignment horizontal="center" vertical="center" wrapText="1"/>
    </xf>
    <xf numFmtId="0" fontId="11" fillId="14" borderId="27" xfId="0" applyFont="1" applyFill="1" applyBorder="1" applyAlignment="1">
      <alignment horizontal="center" vertical="center" wrapText="1"/>
    </xf>
    <xf numFmtId="0" fontId="11" fillId="14" borderId="37" xfId="0" applyFont="1" applyFill="1" applyBorder="1" applyAlignment="1">
      <alignment horizontal="center" vertical="center" wrapText="1"/>
    </xf>
    <xf numFmtId="0" fontId="11" fillId="14" borderId="50" xfId="0" applyFont="1" applyFill="1" applyBorder="1" applyAlignment="1">
      <alignment horizontal="center" vertical="center" wrapText="1"/>
    </xf>
    <xf numFmtId="0" fontId="11" fillId="14" borderId="58"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7" borderId="51" xfId="0" applyFont="1" applyFill="1" applyBorder="1" applyAlignment="1">
      <alignment horizontal="center" vertical="center" wrapText="1"/>
    </xf>
    <xf numFmtId="0" fontId="11" fillId="7" borderId="59" xfId="0" applyFont="1" applyFill="1" applyBorder="1" applyAlignment="1">
      <alignment horizontal="center" vertical="center" wrapText="1"/>
    </xf>
    <xf numFmtId="3" fontId="11" fillId="14" borderId="36" xfId="0" applyNumberFormat="1" applyFont="1" applyFill="1" applyBorder="1" applyAlignment="1">
      <alignment horizontal="center" vertical="center" wrapText="1"/>
    </xf>
    <xf numFmtId="3" fontId="11" fillId="14" borderId="49" xfId="0" applyNumberFormat="1" applyFont="1" applyFill="1" applyBorder="1" applyAlignment="1">
      <alignment horizontal="center" vertical="center" wrapText="1"/>
    </xf>
    <xf numFmtId="3" fontId="11" fillId="14" borderId="27" xfId="0" applyNumberFormat="1" applyFont="1" applyFill="1" applyBorder="1" applyAlignment="1">
      <alignment horizontal="center" vertical="center" wrapText="1"/>
    </xf>
    <xf numFmtId="3" fontId="11" fillId="14" borderId="37" xfId="0" applyNumberFormat="1" applyFont="1" applyFill="1" applyBorder="1" applyAlignment="1">
      <alignment horizontal="center" vertical="center" wrapText="1"/>
    </xf>
    <xf numFmtId="3" fontId="11" fillId="14" borderId="50" xfId="0" applyNumberFormat="1" applyFont="1" applyFill="1" applyBorder="1" applyAlignment="1">
      <alignment horizontal="center" vertical="center" wrapText="1"/>
    </xf>
    <xf numFmtId="3" fontId="11" fillId="14" borderId="58" xfId="0" applyNumberFormat="1" applyFont="1" applyFill="1" applyBorder="1" applyAlignment="1">
      <alignment horizontal="center" vertical="center" wrapText="1"/>
    </xf>
    <xf numFmtId="0" fontId="18" fillId="14" borderId="36" xfId="0" applyFont="1" applyFill="1" applyBorder="1" applyAlignment="1">
      <alignment horizontal="center" vertical="center" wrapText="1"/>
    </xf>
    <xf numFmtId="0" fontId="18" fillId="14" borderId="49" xfId="0" applyFont="1" applyFill="1" applyBorder="1" applyAlignment="1">
      <alignment horizontal="center" vertical="center" wrapText="1"/>
    </xf>
    <xf numFmtId="0" fontId="18" fillId="14" borderId="27" xfId="0" applyFont="1" applyFill="1" applyBorder="1" applyAlignment="1">
      <alignment horizontal="center" vertical="center" wrapText="1"/>
    </xf>
    <xf numFmtId="9" fontId="11" fillId="14" borderId="36" xfId="0" applyNumberFormat="1" applyFont="1" applyFill="1" applyBorder="1" applyAlignment="1">
      <alignment horizontal="center" vertical="center" wrapText="1"/>
    </xf>
    <xf numFmtId="9" fontId="11" fillId="14" borderId="49" xfId="0" applyNumberFormat="1" applyFont="1" applyFill="1" applyBorder="1" applyAlignment="1">
      <alignment horizontal="center" vertical="center" wrapText="1"/>
    </xf>
    <xf numFmtId="9" fontId="11" fillId="14" borderId="27" xfId="0" applyNumberFormat="1" applyFont="1" applyFill="1" applyBorder="1" applyAlignment="1">
      <alignment horizontal="center" vertical="center" wrapText="1"/>
    </xf>
    <xf numFmtId="9" fontId="18" fillId="14" borderId="36" xfId="1" applyFont="1" applyFill="1" applyBorder="1" applyAlignment="1" applyProtection="1">
      <alignment horizontal="center" vertical="center" wrapText="1"/>
    </xf>
    <xf numFmtId="9" fontId="18" fillId="14" borderId="49" xfId="1" applyFont="1" applyFill="1" applyBorder="1" applyAlignment="1" applyProtection="1">
      <alignment horizontal="center" vertical="center" wrapText="1"/>
    </xf>
    <xf numFmtId="9" fontId="18" fillId="14" borderId="27" xfId="1" applyFont="1" applyFill="1" applyBorder="1" applyAlignment="1" applyProtection="1">
      <alignment horizontal="center" vertical="center" wrapText="1"/>
    </xf>
    <xf numFmtId="0" fontId="11" fillId="7" borderId="70" xfId="0" applyFont="1" applyFill="1" applyBorder="1" applyAlignment="1">
      <alignment horizontal="center" vertical="center" wrapText="1"/>
    </xf>
    <xf numFmtId="0" fontId="11" fillId="7" borderId="71" xfId="0" applyFont="1" applyFill="1" applyBorder="1" applyAlignment="1">
      <alignment horizontal="center" vertical="center" wrapText="1"/>
    </xf>
    <xf numFmtId="0" fontId="11" fillId="7" borderId="60" xfId="0" applyFont="1" applyFill="1" applyBorder="1" applyAlignment="1">
      <alignment horizontal="center" vertical="center" wrapText="1"/>
    </xf>
    <xf numFmtId="164" fontId="18" fillId="7" borderId="36" xfId="0" applyNumberFormat="1" applyFont="1" applyFill="1" applyBorder="1" applyAlignment="1">
      <alignment horizontal="center" vertical="center" wrapText="1"/>
    </xf>
    <xf numFmtId="164" fontId="18" fillId="7" borderId="49" xfId="0" applyNumberFormat="1" applyFont="1" applyFill="1" applyBorder="1" applyAlignment="1">
      <alignment horizontal="center" vertical="center" wrapText="1"/>
    </xf>
    <xf numFmtId="164" fontId="18" fillId="7" borderId="27" xfId="0" applyNumberFormat="1" applyFont="1" applyFill="1" applyBorder="1" applyAlignment="1">
      <alignment horizontal="center" vertical="center" wrapText="1"/>
    </xf>
    <xf numFmtId="0" fontId="15" fillId="7" borderId="70" xfId="0" applyFont="1" applyFill="1" applyBorder="1" applyAlignment="1">
      <alignment horizontal="center" vertical="center" wrapText="1"/>
    </xf>
    <xf numFmtId="0" fontId="15" fillId="7" borderId="71" xfId="0" applyFont="1" applyFill="1" applyBorder="1" applyAlignment="1">
      <alignment horizontal="center" vertical="center" wrapText="1"/>
    </xf>
    <xf numFmtId="0" fontId="15" fillId="7" borderId="60" xfId="0" applyFont="1" applyFill="1" applyBorder="1" applyAlignment="1">
      <alignment horizontal="center" vertical="center" wrapText="1"/>
    </xf>
    <xf numFmtId="9" fontId="15" fillId="7" borderId="36" xfId="0" applyNumberFormat="1" applyFont="1" applyFill="1" applyBorder="1" applyAlignment="1">
      <alignment horizontal="center" vertical="center" wrapText="1"/>
    </xf>
    <xf numFmtId="9" fontId="15" fillId="7" borderId="49" xfId="0" applyNumberFormat="1" applyFont="1" applyFill="1" applyBorder="1" applyAlignment="1">
      <alignment horizontal="center" vertical="center" wrapText="1"/>
    </xf>
    <xf numFmtId="9" fontId="15" fillId="7" borderId="27" xfId="0" applyNumberFormat="1" applyFont="1" applyFill="1" applyBorder="1" applyAlignment="1">
      <alignment horizontal="center" vertical="center" wrapText="1"/>
    </xf>
    <xf numFmtId="164" fontId="47" fillId="0" borderId="0" xfId="0" applyNumberFormat="1" applyFont="1" applyFill="1" applyAlignment="1">
      <alignment horizontal="center" vertical="center" wrapText="1"/>
    </xf>
  </cellXfs>
  <cellStyles count="4">
    <cellStyle name="Hipervínculo" xfId="2" builtinId="8"/>
    <cellStyle name="Hyperlink" xfId="3" xr:uid="{94794D3D-F8C5-47FF-8FBC-E62585D58FFA}"/>
    <cellStyle name="Normal" xfId="0" builtinId="0"/>
    <cellStyle name="Porcentaje" xfId="1" builtinId="5"/>
  </cellStyles>
  <dxfs count="914">
    <dxf>
      <numFmt numFmtId="164" formatCode="0.0%"/>
    </dxf>
    <dxf>
      <numFmt numFmtId="164" formatCode="0.0%"/>
    </dxf>
    <dxf>
      <fill>
        <patternFill patternType="solid">
          <bgColor theme="7" tint="0.59999389629810485"/>
        </patternFill>
      </fill>
    </dxf>
    <dxf>
      <fill>
        <patternFill patternType="solid">
          <bgColor theme="5" tint="0.59999389629810485"/>
        </patternFill>
      </fill>
    </dxf>
    <dxf>
      <alignment wrapText="1"/>
    </dxf>
    <dxf>
      <alignment wrapText="1"/>
    </dxf>
    <dxf>
      <alignment wrapText="1"/>
    </dxf>
    <dxf>
      <alignment wrapText="1"/>
    </dxf>
    <dxf>
      <alignment wrapText="1"/>
    </dxf>
    <dxf>
      <alignment wrapText="1"/>
    </dxf>
    <dxf>
      <fill>
        <patternFill>
          <bgColor theme="7" tint="0.59999389629810485"/>
        </patternFill>
      </fill>
    </dxf>
    <dxf>
      <fill>
        <patternFill>
          <bgColor theme="7" tint="0.59999389629810485"/>
        </patternFill>
      </fill>
    </dxf>
    <dxf>
      <alignment vertical="center"/>
    </dxf>
    <dxf>
      <alignment vertical="center"/>
    </dxf>
    <dxf>
      <alignment vertical="center"/>
    </dxf>
    <dxf>
      <alignment vertical="center"/>
    </dxf>
    <dxf>
      <alignment vertical="center"/>
    </dxf>
    <dxf>
      <alignment vertical="center"/>
    </dxf>
    <dxf>
      <alignment horizontal="center"/>
    </dxf>
    <dxf>
      <alignment horizontal="center"/>
    </dxf>
    <dxf>
      <fill>
        <patternFill>
          <bgColor theme="9" tint="0.59999389629810485"/>
        </patternFill>
      </fill>
    </dxf>
    <dxf>
      <fill>
        <patternFill>
          <bgColor theme="5" tint="0.59999389629810485"/>
        </patternFill>
      </fill>
    </dxf>
    <dxf>
      <fill>
        <patternFill patternType="none">
          <fgColor indexed="64"/>
          <bgColor indexed="65"/>
        </patternFill>
      </fill>
    </dxf>
    <dxf>
      <fill>
        <patternFill patternType="solid">
          <fgColor indexed="64"/>
          <bgColor theme="7" tint="0.59999389629810485"/>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numFmt numFmtId="164" formatCode="0.0%"/>
    </dxf>
    <dxf>
      <numFmt numFmtId="164" formatCode="0.0%"/>
    </dxf>
    <dxf>
      <fill>
        <patternFill patternType="solid">
          <bgColor theme="9" tint="0.59999389629810485"/>
        </patternFill>
      </fill>
    </dxf>
    <dxf>
      <fill>
        <patternFill patternType="solid">
          <bgColor theme="5" tint="0.59999389629810485"/>
        </patternFill>
      </fill>
    </dxf>
    <dxf>
      <alignment wrapText="1"/>
    </dxf>
    <dxf>
      <alignment wrapText="1"/>
    </dxf>
    <dxf>
      <alignment wrapText="1"/>
    </dxf>
    <dxf>
      <alignment wrapText="1"/>
    </dxf>
    <dxf>
      <alignment wrapText="1"/>
    </dxf>
    <dxf>
      <alignment wrapText="1"/>
    </dxf>
    <dxf>
      <fill>
        <patternFill>
          <bgColor theme="9" tint="0.59999389629810485"/>
        </patternFill>
      </fill>
    </dxf>
    <dxf>
      <alignment vertical="center"/>
    </dxf>
    <dxf>
      <alignment vertical="center"/>
    </dxf>
    <dxf>
      <alignment vertical="center"/>
    </dxf>
    <dxf>
      <alignment vertical="center"/>
    </dxf>
    <dxf>
      <alignment vertical="center"/>
    </dxf>
    <dxf>
      <alignment vertical="center"/>
    </dxf>
    <dxf>
      <alignment horizontal="center"/>
    </dxf>
    <dxf>
      <alignment horizontal="center"/>
    </dxf>
    <dxf>
      <fill>
        <patternFill patternType="solid">
          <bgColor theme="9" tint="0.59999389629810485"/>
        </patternFill>
      </fill>
    </dxf>
    <dxf>
      <fill>
        <patternFill patternType="solid">
          <bgColor theme="9" tint="0.59999389629810485"/>
        </patternFill>
      </fill>
    </dxf>
    <dxf>
      <fill>
        <patternFill patternType="solid">
          <bgColor theme="5" tint="0.59999389629810485"/>
        </patternFill>
      </fill>
    </dxf>
    <dxf>
      <fill>
        <patternFill patternType="solid">
          <bgColor theme="7" tint="0.59999389629810485"/>
        </patternFill>
      </fill>
    </dxf>
    <dxf>
      <fill>
        <patternFill patternType="none">
          <fgColor indexed="64"/>
          <bgColor indexed="65"/>
        </patternFill>
      </fill>
    </dxf>
    <dxf>
      <font>
        <color rgb="FFC0000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numFmt numFmtId="164" formatCode="0.0%"/>
    </dxf>
    <dxf>
      <numFmt numFmtId="164" formatCode="0.0%"/>
    </dxf>
    <dxf>
      <fill>
        <patternFill patternType="solid">
          <bgColor theme="9" tint="0.59999389629810485"/>
        </patternFill>
      </fill>
    </dxf>
    <dxf>
      <fill>
        <patternFill patternType="solid">
          <bgColor theme="7" tint="0.59999389629810485"/>
        </patternFill>
      </fill>
    </dxf>
    <dxf>
      <alignment wrapText="1"/>
    </dxf>
    <dxf>
      <alignment wrapText="1"/>
    </dxf>
    <dxf>
      <alignment wrapText="1"/>
    </dxf>
    <dxf>
      <alignment wrapText="1"/>
    </dxf>
    <dxf>
      <alignment wrapText="1"/>
    </dxf>
    <dxf>
      <alignment wrapText="1"/>
    </dxf>
    <dxf>
      <fill>
        <patternFill>
          <bgColor theme="5" tint="0.59999389629810485"/>
        </patternFill>
      </fill>
    </dxf>
    <dxf>
      <fill>
        <patternFill patternType="none">
          <bgColor auto="1"/>
        </patternFill>
      </fill>
    </dxf>
    <dxf>
      <alignment vertical="center"/>
    </dxf>
    <dxf>
      <alignment vertical="center"/>
    </dxf>
    <dxf>
      <alignment vertical="center"/>
    </dxf>
    <dxf>
      <alignment vertical="center"/>
    </dxf>
    <dxf>
      <alignment vertical="center"/>
    </dxf>
    <dxf>
      <alignment vertical="center"/>
    </dxf>
    <dxf>
      <alignment horizontal="center"/>
    </dxf>
    <dxf>
      <alignment horizontal="center"/>
    </dxf>
    <dxf>
      <fill>
        <patternFill patternType="solid">
          <bgColor theme="9" tint="0.59999389629810485"/>
        </patternFill>
      </fill>
    </dxf>
    <dxf>
      <fill>
        <patternFill patternType="solid">
          <bgColor theme="5" tint="0.59999389629810485"/>
        </patternFill>
      </fill>
    </dxf>
    <dxf>
      <fill>
        <patternFill patternType="none">
          <fgColor indexed="64"/>
          <bgColor indexed="65"/>
        </patternFill>
      </fill>
    </dxf>
    <dxf>
      <fill>
        <patternFill patternType="solid">
          <bgColor theme="5" tint="0.59999389629810485"/>
        </patternFill>
      </fill>
    </dxf>
    <dxf>
      <fill>
        <patternFill>
          <bgColor theme="7" tint="0.59999389629810485"/>
        </patternFill>
      </fill>
    </dxf>
    <dxf>
      <font>
        <color rgb="FFC0000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numFmt numFmtId="164" formatCode="0.0%"/>
    </dxf>
    <dxf>
      <numFmt numFmtId="164" formatCode="0.0%"/>
    </dxf>
    <dxf>
      <fill>
        <patternFill patternType="solid">
          <bgColor theme="7" tint="0.59999389629810485"/>
        </patternFill>
      </fill>
    </dxf>
    <dxf>
      <fill>
        <patternFill patternType="solid">
          <bgColor theme="5" tint="0.59999389629810485"/>
        </patternFill>
      </fill>
    </dxf>
    <dxf>
      <alignment wrapText="1"/>
    </dxf>
    <dxf>
      <alignment wrapText="1"/>
    </dxf>
    <dxf>
      <alignment wrapText="1"/>
    </dxf>
    <dxf>
      <alignment wrapText="1"/>
    </dxf>
    <dxf>
      <alignment wrapText="1"/>
    </dxf>
    <dxf>
      <alignment wrapText="1"/>
    </dxf>
    <dxf>
      <fill>
        <patternFill>
          <bgColor theme="7" tint="0.59999389629810485"/>
        </patternFill>
      </fill>
    </dxf>
    <dxf>
      <fill>
        <patternFill>
          <bgColor theme="7" tint="0.59999389629810485"/>
        </patternFill>
      </fill>
    </dxf>
    <dxf>
      <alignment vertical="center"/>
    </dxf>
    <dxf>
      <alignment vertical="center"/>
    </dxf>
    <dxf>
      <alignment vertical="center"/>
    </dxf>
    <dxf>
      <alignment vertical="center"/>
    </dxf>
    <dxf>
      <alignment vertical="center"/>
    </dxf>
    <dxf>
      <alignment vertical="center"/>
    </dxf>
    <dxf>
      <alignment horizontal="center"/>
    </dxf>
    <dxf>
      <alignment horizontal="center"/>
    </dxf>
    <dxf>
      <fill>
        <patternFill>
          <bgColor theme="9" tint="0.59999389629810485"/>
        </patternFill>
      </fill>
    </dxf>
    <dxf>
      <fill>
        <patternFill>
          <bgColor theme="5" tint="0.59999389629810485"/>
        </patternFill>
      </fill>
    </dxf>
    <dxf>
      <fill>
        <patternFill patternType="none">
          <fgColor indexed="64"/>
          <bgColor indexed="65"/>
        </patternFill>
      </fill>
    </dxf>
    <dxf>
      <fill>
        <patternFill patternType="solid">
          <fgColor indexed="64"/>
          <bgColor theme="7" tint="0.59999389629810485"/>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numFmt numFmtId="164" formatCode="0.0%"/>
    </dxf>
    <dxf>
      <numFmt numFmtId="164" formatCode="0.0%"/>
    </dxf>
    <dxf>
      <fill>
        <patternFill patternType="solid">
          <bgColor theme="9" tint="0.59999389629810485"/>
        </patternFill>
      </fill>
    </dxf>
    <dxf>
      <fill>
        <patternFill patternType="solid">
          <bgColor theme="5" tint="0.59999389629810485"/>
        </patternFill>
      </fill>
    </dxf>
    <dxf>
      <alignment wrapText="1"/>
    </dxf>
    <dxf>
      <alignment wrapText="1"/>
    </dxf>
    <dxf>
      <alignment wrapText="1"/>
    </dxf>
    <dxf>
      <alignment wrapText="1"/>
    </dxf>
    <dxf>
      <alignment wrapText="1"/>
    </dxf>
    <dxf>
      <alignment wrapText="1"/>
    </dxf>
    <dxf>
      <fill>
        <patternFill>
          <bgColor theme="9" tint="0.59999389629810485"/>
        </patternFill>
      </fill>
    </dxf>
    <dxf>
      <alignment vertical="center"/>
    </dxf>
    <dxf>
      <alignment vertical="center"/>
    </dxf>
    <dxf>
      <alignment vertical="center"/>
    </dxf>
    <dxf>
      <alignment vertical="center"/>
    </dxf>
    <dxf>
      <alignment vertical="center"/>
    </dxf>
    <dxf>
      <alignment vertical="center"/>
    </dxf>
    <dxf>
      <alignment horizontal="center"/>
    </dxf>
    <dxf>
      <alignment horizontal="center"/>
    </dxf>
    <dxf>
      <fill>
        <patternFill patternType="solid">
          <bgColor theme="9" tint="0.59999389629810485"/>
        </patternFill>
      </fill>
    </dxf>
    <dxf>
      <fill>
        <patternFill patternType="solid">
          <bgColor theme="9" tint="0.59999389629810485"/>
        </patternFill>
      </fill>
    </dxf>
    <dxf>
      <fill>
        <patternFill patternType="solid">
          <bgColor theme="5" tint="0.59999389629810485"/>
        </patternFill>
      </fill>
    </dxf>
    <dxf>
      <fill>
        <patternFill patternType="solid">
          <bgColor theme="7" tint="0.59999389629810485"/>
        </patternFill>
      </fill>
    </dxf>
    <dxf>
      <fill>
        <patternFill patternType="none">
          <fgColor indexed="64"/>
          <bgColor indexed="65"/>
        </patternFill>
      </fill>
    </dxf>
    <dxf>
      <font>
        <color rgb="FFC0000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numFmt numFmtId="164" formatCode="0.0%"/>
    </dxf>
    <dxf>
      <numFmt numFmtId="164" formatCode="0.0%"/>
    </dxf>
    <dxf>
      <fill>
        <patternFill patternType="solid">
          <bgColor theme="9" tint="0.59999389629810485"/>
        </patternFill>
      </fill>
    </dxf>
    <dxf>
      <fill>
        <patternFill patternType="solid">
          <bgColor theme="7" tint="0.59999389629810485"/>
        </patternFill>
      </fill>
    </dxf>
    <dxf>
      <alignment wrapText="1"/>
    </dxf>
    <dxf>
      <alignment wrapText="1"/>
    </dxf>
    <dxf>
      <alignment wrapText="1"/>
    </dxf>
    <dxf>
      <alignment wrapText="1"/>
    </dxf>
    <dxf>
      <alignment wrapText="1"/>
    </dxf>
    <dxf>
      <alignment wrapText="1"/>
    </dxf>
    <dxf>
      <fill>
        <patternFill>
          <bgColor theme="5" tint="0.59999389629810485"/>
        </patternFill>
      </fill>
    </dxf>
    <dxf>
      <fill>
        <patternFill patternType="none">
          <bgColor auto="1"/>
        </patternFill>
      </fill>
    </dxf>
    <dxf>
      <alignment vertical="center"/>
    </dxf>
    <dxf>
      <alignment vertical="center"/>
    </dxf>
    <dxf>
      <alignment vertical="center"/>
    </dxf>
    <dxf>
      <alignment vertical="center"/>
    </dxf>
    <dxf>
      <alignment vertical="center"/>
    </dxf>
    <dxf>
      <alignment vertical="center"/>
    </dxf>
    <dxf>
      <alignment horizontal="center"/>
    </dxf>
    <dxf>
      <alignment horizontal="center"/>
    </dxf>
    <dxf>
      <fill>
        <patternFill patternType="solid">
          <bgColor theme="9" tint="0.59999389629810485"/>
        </patternFill>
      </fill>
    </dxf>
    <dxf>
      <fill>
        <patternFill patternType="solid">
          <bgColor theme="5" tint="0.59999389629810485"/>
        </patternFill>
      </fill>
    </dxf>
    <dxf>
      <fill>
        <patternFill patternType="none">
          <fgColor indexed="64"/>
          <bgColor indexed="65"/>
        </patternFill>
      </fill>
    </dxf>
    <dxf>
      <fill>
        <patternFill patternType="solid">
          <bgColor theme="5" tint="0.59999389629810485"/>
        </patternFill>
      </fill>
    </dxf>
    <dxf>
      <fill>
        <patternFill>
          <bgColor theme="7" tint="0.59999389629810485"/>
        </patternFill>
      </fill>
    </dxf>
    <dxf>
      <font>
        <color rgb="FFC0000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00B0F0"/>
        </patternFill>
      </fill>
    </dxf>
    <dxf>
      <fill>
        <patternFill>
          <bgColor rgb="FFFF0000"/>
        </patternFill>
      </fill>
    </dxf>
    <dxf>
      <fill>
        <patternFill>
          <bgColor rgb="FFFF0000"/>
        </patternFill>
      </fill>
    </dxf>
    <dxf>
      <fill>
        <patternFill>
          <bgColor rgb="FFFFFF66"/>
        </patternFill>
      </fill>
    </dxf>
    <dxf>
      <fill>
        <patternFill>
          <bgColor rgb="FFFFC000"/>
        </patternFill>
      </fill>
    </dxf>
    <dxf>
      <fill>
        <patternFill>
          <bgColor rgb="FF00B050"/>
        </patternFill>
      </fill>
    </dxf>
    <dxf>
      <font>
        <color auto="1"/>
      </font>
      <fill>
        <patternFill>
          <bgColor rgb="FF00B0F0"/>
        </patternFill>
      </fill>
    </dxf>
    <dxf>
      <fill>
        <patternFill>
          <bgColor rgb="FFFFFF66"/>
        </patternFill>
      </fill>
    </dxf>
    <dxf>
      <font>
        <color auto="1"/>
      </font>
      <fill>
        <patternFill>
          <bgColor rgb="FF00B0F0"/>
        </patternFill>
      </fill>
    </dxf>
    <dxf>
      <fill>
        <patternFill>
          <bgColor rgb="FF00B050"/>
        </patternFill>
      </fill>
    </dxf>
    <dxf>
      <fill>
        <patternFill>
          <bgColor rgb="FFFFC000"/>
        </patternFill>
      </fill>
    </dxf>
    <dxf>
      <fill>
        <patternFill>
          <bgColor rgb="FFFF0000"/>
        </patternFill>
      </fill>
    </dxf>
    <dxf>
      <font>
        <color auto="1"/>
      </font>
      <fill>
        <patternFill>
          <bgColor rgb="FF00B0F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00B0F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00B0F0"/>
        </patternFill>
      </fill>
    </dxf>
    <dxf>
      <font>
        <color auto="1"/>
      </font>
      <fill>
        <patternFill>
          <bgColor rgb="FF00B0F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00B0F0"/>
        </patternFill>
      </fill>
    </dxf>
    <dxf>
      <font>
        <color auto="1"/>
      </font>
      <fill>
        <patternFill>
          <bgColor rgb="FF00B0F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00B0F0"/>
        </patternFill>
      </fill>
    </dxf>
    <dxf>
      <fill>
        <patternFill>
          <bgColor rgb="FFFF0000"/>
        </patternFill>
      </fill>
    </dxf>
    <dxf>
      <fill>
        <patternFill>
          <bgColor rgb="FFFFC000"/>
        </patternFill>
      </fill>
    </dxf>
    <dxf>
      <fill>
        <patternFill>
          <bgColor rgb="FFFFFF66"/>
        </patternFill>
      </fill>
    </dxf>
    <dxf>
      <fill>
        <patternFill>
          <bgColor rgb="FFFFC000"/>
        </patternFill>
      </fill>
    </dxf>
    <dxf>
      <font>
        <color auto="1"/>
      </font>
      <fill>
        <patternFill>
          <bgColor rgb="FF00B0F0"/>
        </patternFill>
      </fill>
    </dxf>
    <dxf>
      <fill>
        <patternFill>
          <bgColor rgb="FFFF0000"/>
        </patternFill>
      </fill>
    </dxf>
    <dxf>
      <fill>
        <patternFill>
          <bgColor rgb="FF00B050"/>
        </patternFill>
      </fill>
    </dxf>
    <dxf>
      <font>
        <color auto="1"/>
      </font>
      <fill>
        <patternFill>
          <bgColor rgb="FF00B0F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FF66"/>
        </patternFill>
      </fill>
    </dxf>
    <dxf>
      <fill>
        <patternFill>
          <bgColor rgb="FFFF0000"/>
        </patternFill>
      </fill>
    </dxf>
    <dxf>
      <fill>
        <patternFill>
          <bgColor rgb="FFFFC000"/>
        </patternFill>
      </fill>
    </dxf>
    <dxf>
      <font>
        <color auto="1"/>
      </font>
      <fill>
        <patternFill>
          <bgColor rgb="FF00B0F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00B0F0"/>
        </patternFill>
      </fill>
    </dxf>
    <dxf>
      <font>
        <color auto="1"/>
      </font>
      <fill>
        <patternFill>
          <bgColor rgb="FF00B0F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00B0F0"/>
        </patternFill>
      </fill>
    </dxf>
    <dxf>
      <fill>
        <patternFill>
          <bgColor rgb="FFFF0000"/>
        </patternFill>
      </fill>
    </dxf>
    <dxf>
      <fill>
        <patternFill>
          <bgColor rgb="FF00B050"/>
        </patternFill>
      </fill>
    </dxf>
    <dxf>
      <font>
        <color auto="1"/>
      </font>
      <fill>
        <patternFill>
          <bgColor rgb="FF00B0F0"/>
        </patternFill>
      </fill>
    </dxf>
    <dxf>
      <fill>
        <patternFill>
          <bgColor rgb="FFFFFF66"/>
        </patternFill>
      </fill>
    </dxf>
    <dxf>
      <fill>
        <patternFill>
          <bgColor rgb="FFFFC000"/>
        </patternFill>
      </fill>
    </dxf>
    <dxf>
      <fill>
        <patternFill>
          <bgColor rgb="FF00B050"/>
        </patternFill>
      </fill>
    </dxf>
    <dxf>
      <font>
        <color auto="1"/>
      </font>
      <fill>
        <patternFill>
          <bgColor rgb="FF00B0F0"/>
        </patternFill>
      </fill>
    </dxf>
    <dxf>
      <fill>
        <patternFill>
          <bgColor rgb="FFFFFF66"/>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theme="5" tint="0.59999389629810485"/>
        </patternFill>
      </fill>
    </dxf>
    <dxf>
      <fill>
        <patternFill patternType="solid">
          <bgColor theme="9" tint="0.59999389629810485"/>
        </patternFill>
      </fill>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fgColor indexed="64"/>
          <bgColor theme="9" tint="0.59999389629810485"/>
        </patternFill>
      </fill>
      <alignment vertical="center" wrapText="1"/>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theme="5" tint="0.59999389629810485"/>
        </patternFill>
      </fill>
    </dxf>
    <dxf>
      <fill>
        <patternFill patternType="solid">
          <fgColor indexed="64"/>
          <bgColor theme="9" tint="0.59999389629810485"/>
        </patternFill>
      </fill>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theme="5" tint="0.59999389629810485"/>
        </patternFill>
      </fill>
    </dxf>
    <dxf>
      <fill>
        <patternFill patternType="solid">
          <bgColor theme="9" tint="0.59999389629810485"/>
        </patternFill>
      </fill>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bgColor theme="5" tint="0.59999389629810485"/>
        </patternFill>
      </fill>
    </dxf>
    <dxf>
      <fill>
        <patternFill patternType="solid">
          <bgColor theme="7" tint="0.59999389629810485"/>
        </patternFill>
      </fill>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fgColor indexed="64"/>
          <bgColor theme="9" tint="0.59999389629810485"/>
        </patternFill>
      </fill>
      <alignment horizontal="center" vertical="center" wrapText="1"/>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dxf>
    <dxf>
      <fill>
        <patternFill patternType="solid">
          <bgColor theme="5" tint="0.59999389629810485"/>
        </patternFill>
      </fill>
    </dxf>
    <dxf>
      <alignment horizontal="center"/>
    </dxf>
    <dxf>
      <fill>
        <patternFill patternType="solid">
          <fgColor indexed="64"/>
          <bgColor theme="9" tint="0.59999389629810485"/>
        </patternFill>
      </fill>
      <alignment horizontal="center" vertical="center" wrapText="1"/>
    </dxf>
    <dxf>
      <alignment horizontal="center"/>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color rgb="FFC00000"/>
      </font>
    </dxf>
    <dxf>
      <fill>
        <patternFill>
          <bgColor theme="7" tint="0.59999389629810485"/>
        </patternFill>
      </fill>
    </dxf>
    <dxf>
      <fill>
        <patternFill patternType="solid">
          <bgColor theme="5" tint="0.59999389629810485"/>
        </patternFill>
      </fill>
    </dxf>
    <dxf>
      <fill>
        <patternFill patternType="none">
          <fgColor indexed="64"/>
          <bgColor indexed="65"/>
        </patternFill>
      </fill>
    </dxf>
    <dxf>
      <fill>
        <patternFill patternType="solid">
          <bgColor theme="5" tint="0.59999389629810485"/>
        </patternFill>
      </fill>
    </dxf>
    <dxf>
      <fill>
        <patternFill patternType="solid">
          <bgColor theme="9" tint="0.59999389629810485"/>
        </patternFill>
      </fill>
    </dxf>
    <dxf>
      <alignment horizontal="center"/>
    </dxf>
    <dxf>
      <alignment horizontal="center"/>
    </dxf>
    <dxf>
      <alignment vertical="center"/>
    </dxf>
    <dxf>
      <alignment vertical="center"/>
    </dxf>
    <dxf>
      <alignment vertical="center"/>
    </dxf>
    <dxf>
      <alignment vertical="center"/>
    </dxf>
    <dxf>
      <alignment vertical="center"/>
    </dxf>
    <dxf>
      <alignment vertical="center"/>
    </dxf>
    <dxf>
      <fill>
        <patternFill patternType="none">
          <bgColor auto="1"/>
        </patternFill>
      </fill>
    </dxf>
    <dxf>
      <fill>
        <patternFill>
          <bgColor theme="5" tint="0.59999389629810485"/>
        </patternFill>
      </fill>
    </dxf>
    <dxf>
      <alignment wrapText="1"/>
    </dxf>
    <dxf>
      <alignment wrapText="1"/>
    </dxf>
    <dxf>
      <alignment wrapText="1"/>
    </dxf>
    <dxf>
      <alignment wrapText="1"/>
    </dxf>
    <dxf>
      <alignment wrapText="1"/>
    </dxf>
    <dxf>
      <alignment wrapText="1"/>
    </dxf>
    <dxf>
      <fill>
        <patternFill patternType="solid">
          <bgColor theme="7" tint="0.59999389629810485"/>
        </patternFill>
      </fill>
    </dxf>
    <dxf>
      <fill>
        <patternFill patternType="solid">
          <bgColor theme="9" tint="0.59999389629810485"/>
        </patternFill>
      </fill>
    </dxf>
    <dxf>
      <numFmt numFmtId="164" formatCode="0.0%"/>
    </dxf>
    <dxf>
      <numFmt numFmtId="164" formatCode="0.0%"/>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color rgb="FFC00000"/>
      </font>
    </dxf>
    <dxf>
      <fill>
        <patternFill patternType="none">
          <fgColor indexed="64"/>
          <bgColor indexed="65"/>
        </patternFill>
      </fill>
    </dxf>
    <dxf>
      <fill>
        <patternFill patternType="solid">
          <bgColor theme="7" tint="0.59999389629810485"/>
        </patternFill>
      </fill>
    </dxf>
    <dxf>
      <fill>
        <patternFill patternType="solid">
          <bgColor theme="5" tint="0.59999389629810485"/>
        </patternFill>
      </fill>
    </dxf>
    <dxf>
      <fill>
        <patternFill patternType="solid">
          <bgColor theme="9" tint="0.59999389629810485"/>
        </patternFill>
      </fill>
    </dxf>
    <dxf>
      <fill>
        <patternFill patternType="solid">
          <bgColor theme="9" tint="0.59999389629810485"/>
        </patternFill>
      </fill>
    </dxf>
    <dxf>
      <alignment horizontal="center"/>
    </dxf>
    <dxf>
      <alignment horizontal="center"/>
    </dxf>
    <dxf>
      <alignment vertical="center"/>
    </dxf>
    <dxf>
      <alignment vertical="center"/>
    </dxf>
    <dxf>
      <alignment vertical="center"/>
    </dxf>
    <dxf>
      <alignment vertical="center"/>
    </dxf>
    <dxf>
      <alignment vertical="center"/>
    </dxf>
    <dxf>
      <alignment vertical="center"/>
    </dxf>
    <dxf>
      <fill>
        <patternFill>
          <bgColor theme="9" tint="0.59999389629810485"/>
        </patternFill>
      </fill>
    </dxf>
    <dxf>
      <alignment wrapText="1"/>
    </dxf>
    <dxf>
      <alignment wrapText="1"/>
    </dxf>
    <dxf>
      <alignment wrapText="1"/>
    </dxf>
    <dxf>
      <alignment wrapText="1"/>
    </dxf>
    <dxf>
      <alignment wrapText="1"/>
    </dxf>
    <dxf>
      <alignment wrapText="1"/>
    </dxf>
    <dxf>
      <fill>
        <patternFill patternType="solid">
          <bgColor theme="5" tint="0.59999389629810485"/>
        </patternFill>
      </fill>
    </dxf>
    <dxf>
      <fill>
        <patternFill patternType="solid">
          <bgColor theme="9" tint="0.59999389629810485"/>
        </patternFill>
      </fill>
    </dxf>
    <dxf>
      <numFmt numFmtId="164" formatCode="0.0%"/>
    </dxf>
    <dxf>
      <numFmt numFmtId="164" formatCode="0.0%"/>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patternType="solid">
          <fgColor indexed="64"/>
          <bgColor theme="7" tint="0.59999389629810485"/>
        </patternFill>
      </fill>
    </dxf>
    <dxf>
      <fill>
        <patternFill patternType="none">
          <fgColor indexed="64"/>
          <bgColor indexed="65"/>
        </patternFill>
      </fill>
    </dxf>
    <dxf>
      <fill>
        <patternFill>
          <bgColor theme="5" tint="0.59999389629810485"/>
        </patternFill>
      </fill>
    </dxf>
    <dxf>
      <fill>
        <patternFill>
          <bgColor theme="9" tint="0.59999389629810485"/>
        </patternFill>
      </fill>
    </dxf>
    <dxf>
      <alignment horizontal="center"/>
    </dxf>
    <dxf>
      <alignment horizontal="center"/>
    </dxf>
    <dxf>
      <alignment vertical="center"/>
    </dxf>
    <dxf>
      <alignment vertical="center"/>
    </dxf>
    <dxf>
      <alignment vertical="center"/>
    </dxf>
    <dxf>
      <alignment vertical="center"/>
    </dxf>
    <dxf>
      <alignment vertical="center"/>
    </dxf>
    <dxf>
      <alignment vertical="center"/>
    </dxf>
    <dxf>
      <fill>
        <patternFill>
          <bgColor theme="7" tint="0.59999389629810485"/>
        </patternFill>
      </fill>
    </dxf>
    <dxf>
      <fill>
        <patternFill>
          <bgColor theme="7" tint="0.59999389629810485"/>
        </patternFill>
      </fill>
    </dxf>
    <dxf>
      <alignment wrapText="1"/>
    </dxf>
    <dxf>
      <alignment wrapText="1"/>
    </dxf>
    <dxf>
      <alignment wrapText="1"/>
    </dxf>
    <dxf>
      <alignment wrapText="1"/>
    </dxf>
    <dxf>
      <alignment wrapText="1"/>
    </dxf>
    <dxf>
      <alignment wrapText="1"/>
    </dxf>
    <dxf>
      <fill>
        <patternFill patternType="solid">
          <bgColor theme="5" tint="0.59999389629810485"/>
        </patternFill>
      </fill>
    </dxf>
    <dxf>
      <fill>
        <patternFill patternType="solid">
          <bgColor theme="7" tint="0.59999389629810485"/>
        </patternFill>
      </fill>
    </dxf>
    <dxf>
      <numFmt numFmtId="164" formatCode="0.0%"/>
    </dxf>
    <dxf>
      <numFmt numFmtId="164" formatCode="0.0%"/>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130967</xdr:colOff>
      <xdr:row>1</xdr:row>
      <xdr:rowOff>95250</xdr:rowOff>
    </xdr:from>
    <xdr:to>
      <xdr:col>1</xdr:col>
      <xdr:colOff>850967</xdr:colOff>
      <xdr:row>1</xdr:row>
      <xdr:rowOff>817896</xdr:rowOff>
    </xdr:to>
    <xdr:pic>
      <xdr:nvPicPr>
        <xdr:cNvPr id="2" name="Imagen 1">
          <a:extLst>
            <a:ext uri="{FF2B5EF4-FFF2-40B4-BE49-F238E27FC236}">
              <a16:creationId xmlns:a16="http://schemas.microsoft.com/office/drawing/2014/main" id="{88FC915E-3C97-4D06-A15B-C6DF1591C4B3}"/>
            </a:ext>
          </a:extLst>
        </xdr:cNvPr>
        <xdr:cNvPicPr>
          <a:picLocks noChangeAspect="1"/>
        </xdr:cNvPicPr>
      </xdr:nvPicPr>
      <xdr:blipFill>
        <a:blip xmlns:r="http://schemas.openxmlformats.org/officeDocument/2006/relationships" r:embed="rId1"/>
        <a:stretch>
          <a:fillRect/>
        </a:stretch>
      </xdr:blipFill>
      <xdr:spPr>
        <a:xfrm>
          <a:off x="130967" y="228600"/>
          <a:ext cx="720000" cy="7226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roycuervo-my.sharepoint.com/personal/estefania_benitez_caroycuervo_gov_co/Documents/PLANEACI&#211;N/CAMILO%20RODRIGUEZ/OTROS/MONITOREO%20RIESGOS/FRAUDE%20Y%20CORRUPCI&#211;N/Mapa%20de%20aseguramiento%20v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AC_2023_V1.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57310\Downloads\Mon_Mapa_riesgos_fraude_corrup_v4_TT23.xlsx" TargetMode="External"/><Relationship Id="rId1" Type="http://schemas.openxmlformats.org/officeDocument/2006/relationships/externalLinkPath" Target="Mon_Mapa_riesgos_fraude_corrup_v4_TT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uctura"/>
      <sheetName val="Diagnóstico_RR"/>
      <sheetName val="Segunda línea"/>
      <sheetName val="Mapa de Aseguramiento"/>
      <sheetName val="Control de cambios"/>
      <sheetName val="Formulas"/>
      <sheetName val="Hoja2"/>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
      <sheetName val="COMP. 1"/>
      <sheetName val="COMP. 2"/>
      <sheetName val="COMP. 3"/>
      <sheetName val="COMP. 4"/>
      <sheetName val="COMP. 5"/>
      <sheetName val="COMP. 6"/>
      <sheetName val="LISTAS"/>
      <sheetName val="LISTADOS"/>
    </sheetNames>
    <sheetDataSet>
      <sheetData sheetId="0"/>
      <sheetData sheetId="1"/>
      <sheetData sheetId="2"/>
      <sheetData sheetId="3"/>
      <sheetData sheetId="4"/>
      <sheetData sheetId="5"/>
      <sheetData sheetId="6"/>
      <sheetData sheetId="7">
        <row r="3">
          <cell r="B3" t="str">
            <v>Direccionamiento_estratégico</v>
          </cell>
        </row>
        <row r="4">
          <cell r="B4" t="str">
            <v>Mejoramiento_continuo</v>
          </cell>
        </row>
        <row r="5">
          <cell r="B5" t="str">
            <v>Gestión_del_Talento_humano</v>
          </cell>
        </row>
        <row r="6">
          <cell r="B6" t="str">
            <v>Alianzas</v>
          </cell>
        </row>
        <row r="7">
          <cell r="B7" t="str">
            <v>Formación</v>
          </cell>
        </row>
        <row r="8">
          <cell r="B8" t="str">
            <v>Investigación</v>
          </cell>
        </row>
        <row r="9">
          <cell r="B9" t="str">
            <v>Apropiación_social_del_conocimiento_y_del_patrimonio</v>
          </cell>
        </row>
        <row r="10">
          <cell r="B10" t="str">
            <v>Información_y_Comunicación</v>
          </cell>
        </row>
        <row r="11">
          <cell r="B11" t="str">
            <v>Contabilidad_y_Presupuesto</v>
          </cell>
        </row>
        <row r="12">
          <cell r="B12" t="str">
            <v>Adquisiciones</v>
          </cell>
        </row>
        <row r="13">
          <cell r="B13" t="str">
            <v>Gestion_de_Bienes_y_Servicios</v>
          </cell>
        </row>
        <row r="14">
          <cell r="B14" t="str">
            <v>Evaluación_Independiente</v>
          </cell>
        </row>
        <row r="15">
          <cell r="B15" t="str">
            <v>Control_Disciplinario</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Instructivo"/>
      <sheetName val="2.Mapa"/>
      <sheetName val="MonPla"/>
      <sheetName val="3.Matrices"/>
      <sheetName val="4.Criterios"/>
      <sheetName val="5.Resultados"/>
      <sheetName val="6.Control de cambios"/>
      <sheetName val="Listas"/>
      <sheetName val="Niveles"/>
      <sheetName val="Datos"/>
      <sheetName val="Posición"/>
    </sheetNames>
    <sheetDataSet>
      <sheetData sheetId="0"/>
      <sheetData sheetId="1"/>
      <sheetData sheetId="2"/>
      <sheetData sheetId="3"/>
      <sheetData sheetId="4">
        <row r="5">
          <cell r="B5">
            <v>0</v>
          </cell>
          <cell r="C5">
            <v>2</v>
          </cell>
          <cell r="D5">
            <v>0</v>
          </cell>
          <cell r="E5">
            <v>0.2</v>
          </cell>
          <cell r="F5" t="str">
            <v>Muy Baja</v>
          </cell>
        </row>
        <row r="6">
          <cell r="B6">
            <v>3</v>
          </cell>
          <cell r="C6">
            <v>24</v>
          </cell>
          <cell r="D6">
            <v>0.2001</v>
          </cell>
          <cell r="E6">
            <v>0.4</v>
          </cell>
          <cell r="F6" t="str">
            <v>Baja</v>
          </cell>
          <cell r="I6" t="str">
            <v>Preventivo</v>
          </cell>
          <cell r="J6" t="str">
            <v>Va hacia las causas del riesgo, aseguran el resultado final esperado.</v>
          </cell>
          <cell r="K6">
            <v>0.25</v>
          </cell>
        </row>
        <row r="7">
          <cell r="B7">
            <v>25</v>
          </cell>
          <cell r="C7">
            <v>500</v>
          </cell>
          <cell r="D7">
            <v>0.40010000000000001</v>
          </cell>
          <cell r="E7">
            <v>0.6</v>
          </cell>
          <cell r="F7" t="str">
            <v>Media</v>
          </cell>
          <cell r="I7" t="str">
            <v>Detectivo</v>
          </cell>
          <cell r="J7" t="str">
            <v>Detecta que algo ocurre y devuelve el proceso a los controles preventivos. Se pueden generar reprocesos.</v>
          </cell>
          <cell r="K7">
            <v>0.15</v>
          </cell>
        </row>
        <row r="8">
          <cell r="B8">
            <v>501</v>
          </cell>
          <cell r="C8">
            <v>5000</v>
          </cell>
          <cell r="D8">
            <v>0.60009999999999997</v>
          </cell>
          <cell r="E8">
            <v>0.8</v>
          </cell>
          <cell r="F8" t="str">
            <v>Alta</v>
          </cell>
          <cell r="I8" t="str">
            <v>Correctivo</v>
          </cell>
          <cell r="J8" t="str">
            <v>Dado que permiten reducir el impacto de la materialización del riesgo, tienen un costo en su implementación.</v>
          </cell>
          <cell r="K8">
            <v>0.1</v>
          </cell>
        </row>
        <row r="9">
          <cell r="B9">
            <v>5001</v>
          </cell>
          <cell r="C9">
            <v>10000</v>
          </cell>
          <cell r="D9">
            <v>0.80010000000000003</v>
          </cell>
          <cell r="E9">
            <v>1</v>
          </cell>
          <cell r="F9" t="str">
            <v>Muy Alta</v>
          </cell>
          <cell r="I9" t="str">
            <v>Automático</v>
          </cell>
          <cell r="J9" t="str">
            <v>Son actividades de procesamiento o validación de información que se ejecutan por un sistema y/o aplicativo de manera automática sin la intervención de personas para su realización.</v>
          </cell>
          <cell r="K9">
            <v>0.25</v>
          </cell>
        </row>
        <row r="10">
          <cell r="I10" t="str">
            <v>Manual</v>
          </cell>
          <cell r="J10" t="str">
            <v>Controles que son ejecutados por una persona., tiene implícito el error humano.</v>
          </cell>
          <cell r="K10">
            <v>0.15</v>
          </cell>
        </row>
        <row r="14">
          <cell r="B14">
            <v>1</v>
          </cell>
          <cell r="C14">
            <v>5</v>
          </cell>
          <cell r="D14">
            <v>0.4</v>
          </cell>
          <cell r="E14">
            <v>0.6</v>
          </cell>
          <cell r="F14" t="str">
            <v>Moderado</v>
          </cell>
        </row>
        <row r="15">
          <cell r="B15">
            <v>6</v>
          </cell>
          <cell r="C15">
            <v>11</v>
          </cell>
          <cell r="D15">
            <v>0.60009999999999997</v>
          </cell>
          <cell r="E15">
            <v>0.8</v>
          </cell>
          <cell r="F15" t="str">
            <v>Mayor</v>
          </cell>
        </row>
        <row r="16">
          <cell r="B16">
            <v>12</v>
          </cell>
          <cell r="C16">
            <v>20</v>
          </cell>
          <cell r="D16">
            <v>0.80010000000000003</v>
          </cell>
          <cell r="E16">
            <v>1</v>
          </cell>
          <cell r="F16" t="str">
            <v>Catastrófico</v>
          </cell>
        </row>
      </sheetData>
      <sheetData sheetId="5"/>
      <sheetData sheetId="6"/>
      <sheetData sheetId="7"/>
      <sheetData sheetId="8">
        <row r="3">
          <cell r="B3" t="str">
            <v>Muy AltaCatastrófico</v>
          </cell>
          <cell r="C3" t="str">
            <v>Muy Alta</v>
          </cell>
          <cell r="D3" t="str">
            <v>Catastrófico</v>
          </cell>
          <cell r="E3" t="str">
            <v>Extremo</v>
          </cell>
          <cell r="F3">
            <v>25</v>
          </cell>
        </row>
        <row r="4">
          <cell r="B4" t="str">
            <v>AltaCatastrófico</v>
          </cell>
          <cell r="C4" t="str">
            <v>Alta</v>
          </cell>
          <cell r="D4" t="str">
            <v>Catastrófico</v>
          </cell>
          <cell r="E4" t="str">
            <v>Extremo</v>
          </cell>
          <cell r="F4">
            <v>24</v>
          </cell>
        </row>
        <row r="5">
          <cell r="B5" t="str">
            <v>MediaCatastrófico</v>
          </cell>
          <cell r="C5" t="str">
            <v>Media</v>
          </cell>
          <cell r="D5" t="str">
            <v>Catastrófico</v>
          </cell>
          <cell r="E5" t="str">
            <v>Extremo</v>
          </cell>
          <cell r="F5">
            <v>23</v>
          </cell>
        </row>
        <row r="6">
          <cell r="B6" t="str">
            <v>BajaCatastrófico</v>
          </cell>
          <cell r="C6" t="str">
            <v>Baja</v>
          </cell>
          <cell r="D6" t="str">
            <v>Catastrófico</v>
          </cell>
          <cell r="E6" t="str">
            <v>Extremo</v>
          </cell>
          <cell r="F6">
            <v>22</v>
          </cell>
        </row>
        <row r="7">
          <cell r="B7" t="str">
            <v>Muy BajaCatastrófico</v>
          </cell>
          <cell r="C7" t="str">
            <v>Muy Baja</v>
          </cell>
          <cell r="D7" t="str">
            <v>Catastrófico</v>
          </cell>
          <cell r="E7" t="str">
            <v>Extremo</v>
          </cell>
          <cell r="F7">
            <v>21</v>
          </cell>
        </row>
        <row r="8">
          <cell r="B8" t="str">
            <v>Muy AltaMayor</v>
          </cell>
          <cell r="C8" t="str">
            <v>Muy Alta</v>
          </cell>
          <cell r="D8" t="str">
            <v>Mayor</v>
          </cell>
          <cell r="E8" t="str">
            <v>Alto</v>
          </cell>
          <cell r="F8">
            <v>20</v>
          </cell>
        </row>
        <row r="9">
          <cell r="B9" t="str">
            <v>AltaMayor</v>
          </cell>
          <cell r="C9" t="str">
            <v>Alta</v>
          </cell>
          <cell r="D9" t="str">
            <v>Mayor</v>
          </cell>
          <cell r="E9" t="str">
            <v>Alto</v>
          </cell>
          <cell r="F9">
            <v>19</v>
          </cell>
        </row>
        <row r="10">
          <cell r="B10" t="str">
            <v>Muy AltaModerado</v>
          </cell>
          <cell r="C10" t="str">
            <v>Muy Alta</v>
          </cell>
          <cell r="D10" t="str">
            <v>Moderado</v>
          </cell>
          <cell r="E10" t="str">
            <v>Alto</v>
          </cell>
          <cell r="F10">
            <v>18</v>
          </cell>
        </row>
        <row r="11">
          <cell r="B11" t="str">
            <v>MediaMayor</v>
          </cell>
          <cell r="C11" t="str">
            <v>Media</v>
          </cell>
          <cell r="D11" t="str">
            <v>Mayor</v>
          </cell>
          <cell r="E11" t="str">
            <v>Alto</v>
          </cell>
          <cell r="F11">
            <v>17</v>
          </cell>
        </row>
        <row r="12">
          <cell r="B12" t="str">
            <v>BajaMayor</v>
          </cell>
          <cell r="C12" t="str">
            <v>Baja</v>
          </cell>
          <cell r="D12" t="str">
            <v>Mayor</v>
          </cell>
          <cell r="E12" t="str">
            <v>Alto</v>
          </cell>
          <cell r="F12">
            <v>16</v>
          </cell>
        </row>
        <row r="13">
          <cell r="B13" t="str">
            <v>AltaModerado</v>
          </cell>
          <cell r="C13" t="str">
            <v>Alta</v>
          </cell>
          <cell r="D13" t="str">
            <v>Moderado</v>
          </cell>
          <cell r="E13" t="str">
            <v>Alto</v>
          </cell>
          <cell r="F13">
            <v>15</v>
          </cell>
        </row>
        <row r="14">
          <cell r="B14" t="str">
            <v>Muy BajaMayor</v>
          </cell>
          <cell r="C14" t="str">
            <v>Muy Baja</v>
          </cell>
          <cell r="D14" t="str">
            <v>Mayor</v>
          </cell>
          <cell r="E14" t="str">
            <v>Alto</v>
          </cell>
          <cell r="F14">
            <v>14</v>
          </cell>
        </row>
        <row r="15">
          <cell r="B15" t="str">
            <v>MediaModerado</v>
          </cell>
          <cell r="C15" t="str">
            <v>Media</v>
          </cell>
          <cell r="D15" t="str">
            <v>Moderado</v>
          </cell>
          <cell r="E15" t="str">
            <v>Moderado</v>
          </cell>
          <cell r="F15">
            <v>13</v>
          </cell>
        </row>
        <row r="16">
          <cell r="B16" t="str">
            <v>BajaModerado</v>
          </cell>
          <cell r="C16" t="str">
            <v>Baja</v>
          </cell>
          <cell r="D16" t="str">
            <v>Moderado</v>
          </cell>
          <cell r="E16" t="str">
            <v>Moderado</v>
          </cell>
          <cell r="F16">
            <v>12</v>
          </cell>
        </row>
        <row r="17">
          <cell r="B17" t="str">
            <v>Muy BajaModerado</v>
          </cell>
          <cell r="C17" t="str">
            <v>Muy Baja</v>
          </cell>
          <cell r="D17" t="str">
            <v>Moderado</v>
          </cell>
          <cell r="E17" t="str">
            <v>Moderado</v>
          </cell>
          <cell r="F17">
            <v>11</v>
          </cell>
        </row>
        <row r="20">
          <cell r="B20" t="str">
            <v>Preventivo</v>
          </cell>
          <cell r="C20" t="str">
            <v>Probabilidad</v>
          </cell>
        </row>
        <row r="21">
          <cell r="B21" t="str">
            <v>Detectivo</v>
          </cell>
          <cell r="C21" t="str">
            <v>Probabilidad</v>
          </cell>
        </row>
        <row r="22">
          <cell r="B22" t="str">
            <v>Correctivo</v>
          </cell>
          <cell r="C22" t="str">
            <v>Impacto</v>
          </cell>
        </row>
      </sheetData>
      <sheetData sheetId="9"/>
      <sheetData sheetId="10"/>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57310" refreshedDate="45306.674841319444" createdVersion="8" refreshedVersion="8" minRefreshableVersion="3" recordCount="102" xr:uid="{2C91398E-F9FE-4D2F-BE95-457264EE2FF6}">
  <cacheSource type="worksheet">
    <worksheetSource ref="B5:BK107" sheet="Riesgos_Corrupción"/>
  </cacheSource>
  <cacheFields count="62">
    <cacheField name="Proceso" numFmtId="0">
      <sharedItems count="10">
        <s v="Adquisiciones"/>
        <s v="Direccionamiento estratégico"/>
        <s v="Información y comunicación"/>
        <s v="Gestión del talento humano"/>
        <s v="Formación"/>
        <s v="Control Disciplinario"/>
        <s v="Alianzas"/>
        <s v="Contabilidad y presupuesto"/>
        <s v="Apropiación social del conocimiento y del patrimonio"/>
        <s v="Gestión de bienes y servicios"/>
      </sharedItems>
    </cacheField>
    <cacheField name="Referencia " numFmtId="0">
      <sharedItems containsBlank="1"/>
    </cacheField>
    <cacheField name="Acción u omisión_x000a__x000a_(Verbos)" numFmtId="0">
      <sharedItems containsBlank="1"/>
    </cacheField>
    <cacheField name="Beneficio privado_x000a__x000a_(Qué)" numFmtId="0">
      <sharedItems containsBlank="1"/>
    </cacheField>
    <cacheField name="Uso del poder_x000a__x000a_(Quién)" numFmtId="0">
      <sharedItems containsBlank="1"/>
    </cacheField>
    <cacheField name="Desviar la gestión de lo público_x000a__x000a_(Aspecto público afectado)" numFmtId="0">
      <sharedItems containsBlank="1"/>
    </cacheField>
    <cacheField name="Descripción del riesgo" numFmtId="0">
      <sharedItems containsBlank="1" longText="1"/>
    </cacheField>
    <cacheField name="Causas" numFmtId="0">
      <sharedItems containsBlank="1" longText="1"/>
    </cacheField>
    <cacheField name="Clasificación del riesgo" numFmtId="0">
      <sharedItems containsBlank="1" count="4">
        <s v="Fraude interno"/>
        <m/>
        <s v="Daños activos físicos"/>
        <s v="Usuarios, productos y prácticas organizacionales"/>
      </sharedItems>
    </cacheField>
    <cacheField name="Frecuencia de la actividad que origina el riesgo_x000a_(Veces al año)" numFmtId="3">
      <sharedItems containsString="0" containsBlank="1" containsNumber="1" containsInteger="1" minValue="4" maxValue="700" count="11">
        <n v="200"/>
        <m/>
        <n v="4"/>
        <n v="12"/>
        <n v="8"/>
        <n v="126"/>
        <n v="30"/>
        <n v="700"/>
        <n v="52"/>
        <n v="243"/>
        <n v="60"/>
      </sharedItems>
    </cacheField>
    <cacheField name="Unidad de medida de la actividad que origina el riesgo" numFmtId="3">
      <sharedItems containsBlank="1"/>
    </cacheField>
    <cacheField name="Incumplimiento" numFmtId="0">
      <sharedItems containsBlank="1"/>
    </cacheField>
    <cacheField name="Daños o pérdidas" numFmtId="0">
      <sharedItems containsBlank="1"/>
    </cacheField>
    <cacheField name="Intervenciones o sanciones" numFmtId="0">
      <sharedItems containsBlank="1"/>
    </cacheField>
    <cacheField name="Reputación" numFmtId="0">
      <sharedItems containsBlank="1"/>
    </cacheField>
    <cacheField name="Probabilidad inherente" numFmtId="0">
      <sharedItems containsBlank="1"/>
    </cacheField>
    <cacheField name="Pi %" numFmtId="9">
      <sharedItems containsString="0" containsBlank="1" containsNumber="1" minValue="0.4" maxValue="0.8"/>
    </cacheField>
    <cacheField name="Impacto inherente" numFmtId="9">
      <sharedItems containsBlank="1"/>
    </cacheField>
    <cacheField name="Ii %" numFmtId="9">
      <sharedItems containsString="0" containsBlank="1" containsNumber="1" minValue="0.8" maxValue="1"/>
    </cacheField>
    <cacheField name="Nivel de severidad inherente" numFmtId="0">
      <sharedItems containsBlank="1"/>
    </cacheField>
    <cacheField name="Posición severidad (i)" numFmtId="0">
      <sharedItems containsString="0" containsBlank="1" containsNumber="1" containsInteger="1" minValue="16" maxValue="23"/>
    </cacheField>
    <cacheField name="No. Control" numFmtId="0">
      <sharedItems containsSemiMixedTypes="0" containsString="0" containsNumber="1" containsInteger="1" minValue="1" maxValue="6"/>
    </cacheField>
    <cacheField name="Responsable de ejecutar el control" numFmtId="0">
      <sharedItems containsBlank="1"/>
    </cacheField>
    <cacheField name="Acción" numFmtId="0">
      <sharedItems containsBlank="1"/>
    </cacheField>
    <cacheField name="Complemento" numFmtId="0">
      <sharedItems containsBlank="1" longText="1"/>
    </cacheField>
    <cacheField name="Momento de ejecución" numFmtId="0">
      <sharedItems containsBlank="1" count="4">
        <s v="Preventivo"/>
        <s v="Detectivo"/>
        <s v="Correctivo"/>
        <m/>
      </sharedItems>
    </cacheField>
    <cacheField name="Forma de ejecución" numFmtId="0">
      <sharedItems containsBlank="1" count="3">
        <s v="Manual"/>
        <m/>
        <s v="Automático"/>
      </sharedItems>
    </cacheField>
    <cacheField name="Calificación" numFmtId="9">
      <sharedItems containsMixedTypes="1" containsNumber="1" minValue="0.25" maxValue="0.5"/>
    </cacheField>
    <cacheField name="Efecto" numFmtId="0">
      <sharedItems containsBlank="1"/>
    </cacheField>
    <cacheField name="Eficiencia en probabilidad" numFmtId="164">
      <sharedItems containsString="0" containsBlank="1" containsNumber="1" minValue="0.23200000000000004" maxValue="0.56480000000000008"/>
    </cacheField>
    <cacheField name="Eficiencia en impacto" numFmtId="164">
      <sharedItems containsString="0" containsBlank="1" containsNumber="1" minValue="0.19999999999999996" maxValue="0.4"/>
    </cacheField>
    <cacheField name="Documentación" numFmtId="0">
      <sharedItems containsBlank="1" count="4">
        <s v="Documentado"/>
        <s v="Sin documentar"/>
        <m/>
        <s v="Documentado " u="1"/>
      </sharedItems>
    </cacheField>
    <cacheField name="Frecuencia" numFmtId="0">
      <sharedItems containsBlank="1"/>
    </cacheField>
    <cacheField name="Evidencia" numFmtId="0">
      <sharedItems containsBlank="1" count="3">
        <s v="Con registro"/>
        <m/>
        <s v="Sin registro"/>
      </sharedItems>
    </cacheField>
    <cacheField name="Reducción probabilidad" numFmtId="0">
      <sharedItems/>
    </cacheField>
    <cacheField name="%" numFmtId="164">
      <sharedItems containsMixedTypes="1" containsNumber="1" minValue="4.9391999999999985E-2" maxValue="0.55999999999999994"/>
    </cacheField>
    <cacheField name="Reducción impacto" numFmtId="0">
      <sharedItems/>
    </cacheField>
    <cacheField name="%2" numFmtId="164">
      <sharedItems containsMixedTypes="1" containsNumber="1" minValue="0.4" maxValue="1"/>
    </cacheField>
    <cacheField name="Reducción severidad" numFmtId="0">
      <sharedItems/>
    </cacheField>
    <cacheField name="Probabilidad residual" numFmtId="0">
      <sharedItems containsBlank="1"/>
    </cacheField>
    <cacheField name="Pr %" numFmtId="164">
      <sharedItems containsString="0" containsBlank="1" containsNumber="1" minValue="4.9391999999999985E-2" maxValue="0.36"/>
    </cacheField>
    <cacheField name="Impacto residual" numFmtId="9">
      <sharedItems containsBlank="1"/>
    </cacheField>
    <cacheField name="Ir %" numFmtId="164">
      <sharedItems containsString="0" containsBlank="1" containsNumber="1" minValue="0.4" maxValue="0.75"/>
    </cacheField>
    <cacheField name="Nivel de severidad residual" numFmtId="0">
      <sharedItems containsBlank="1" count="3">
        <s v="Alto"/>
        <m/>
        <s v="Moderado"/>
      </sharedItems>
    </cacheField>
    <cacheField name="Posición severidad (r) " numFmtId="0">
      <sharedItems containsString="0" containsBlank="1" containsNumber="1" containsInteger="1" minValue="11" maxValue="16"/>
    </cacheField>
    <cacheField name="Tratamiento" numFmtId="0">
      <sharedItems containsBlank="1"/>
    </cacheField>
    <cacheField name="Actividad" numFmtId="0">
      <sharedItems containsBlank="1" longText="1"/>
    </cacheField>
    <cacheField name="Responsable" numFmtId="0">
      <sharedItems containsBlank="1"/>
    </cacheField>
    <cacheField name="DEPENDENCIA" numFmtId="0">
      <sharedItems containsBlank="1" count="12">
        <s v="Gestión contractual"/>
        <m/>
        <s v="Planeación y relacionamiento con el ciudadano"/>
        <s v="Talento Humano"/>
        <s v="Dirección general"/>
        <s v="Gestión documental"/>
        <s v="Subdirección Administrativa y Financiera"/>
        <s v="Gestión Financiera"/>
        <s v="Sello editorial"/>
        <s v="Recursos físicos"/>
        <s v="Biblioteca especializada"/>
        <s v="Investigaciones académicas"/>
      </sharedItems>
    </cacheField>
    <cacheField name="Fecha implementación" numFmtId="0">
      <sharedItems containsNonDate="0" containsDate="1" containsString="0" containsBlank="1" minDate="2023-07-31T00:00:00" maxDate="2025-01-01T00:00:00"/>
    </cacheField>
    <cacheField name="Fecha de monitoreo" numFmtId="15">
      <sharedItems containsNonDate="0" containsDate="1" containsString="0" containsBlank="1" minDate="2023-09-08T00:00:00" maxDate="2023-12-27T00:00:00"/>
    </cacheField>
    <cacheField name="Evidencia de implementación de la actividad" numFmtId="0">
      <sharedItems containsBlank="1" longText="1"/>
    </cacheField>
    <cacheField name="Estado de la  actividad" numFmtId="0">
      <sharedItems containsBlank="1" count="6">
        <s v="Vencida"/>
        <m/>
        <s v="Finalizada"/>
        <s v="Sin formular"/>
        <s v="en curso" u="1"/>
        <s v="Cumplida" u="1"/>
      </sharedItems>
    </cacheField>
    <cacheField name="Observaciones sobre el plan" numFmtId="0">
      <sharedItems containsBlank="1" longText="1"/>
    </cacheField>
    <cacheField name="Evidencia de ejecución del control" numFmtId="0">
      <sharedItems containsBlank="1" longText="1"/>
    </cacheField>
    <cacheField name="Observaciones sobre el control" numFmtId="0">
      <sharedItems containsBlank="1" longText="1"/>
    </cacheField>
    <cacheField name="¿La identificación del riesgo es adecuada?" numFmtId="15">
      <sharedItems containsBlank="1" count="3">
        <s v="SI"/>
        <m/>
        <s v="NO"/>
      </sharedItems>
    </cacheField>
    <cacheField name="¿El diseño del control es adecuado?" numFmtId="0">
      <sharedItems containsBlank="1" count="3">
        <s v="NO"/>
        <m/>
        <s v="SI"/>
      </sharedItems>
    </cacheField>
    <cacheField name="¿Se evidencia ejecución del control?" numFmtId="0">
      <sharedItems containsBlank="1" count="3">
        <s v="NO"/>
        <s v="SI"/>
        <m/>
      </sharedItems>
    </cacheField>
    <cacheField name="¿El plan de reducción ha permitido mejorar el control?" numFmtId="0">
      <sharedItems containsBlank="1" count="4">
        <s v="NO"/>
        <m/>
        <s v="No aplica"/>
        <s v="SI"/>
      </sharedItems>
    </cacheField>
    <cacheField name="¿Se presentaron eventos de materialización del riesgo?" numFmtId="0">
      <sharedItems containsBlank="1" count="2">
        <s v="Sin reporte"/>
        <m/>
      </sharedItems>
    </cacheField>
    <cacheField name="Observaciones del seguimiento"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57310" refreshedDate="45311.52547685185" createdVersion="8" refreshedVersion="8" minRefreshableVersion="3" recordCount="56" xr:uid="{5892F522-82D2-46E9-A7BA-54F8C4731051}">
  <cacheSource type="worksheet">
    <worksheetSource ref="B3:AE59" sheet="PAAC_V4"/>
  </cacheSource>
  <cacheFields count="30">
    <cacheField name="ID" numFmtId="0">
      <sharedItems containsSemiMixedTypes="0" containsString="0" containsNumber="1" containsInteger="1" minValue="1" maxValue="58"/>
    </cacheField>
    <cacheField name="Componente" numFmtId="0">
      <sharedItems count="13">
        <s v="1. Gestión del riesgo de corrupción"/>
        <s v="2. Racionalización de trámites"/>
        <s v="3. Estrategia de rendición de cuentas"/>
        <s v="4. Mecanismos para mejorar la atención al ciudadano"/>
        <s v="5. Mecanismos para la transparencia y acceso a la información pública"/>
        <s v="6. Integridad y conflictos de interés"/>
        <s v="Mecanismos para la transparencia y acceso a la información pública" u="1"/>
        <s v="Gestión del riesgo de corrupción" u="1"/>
        <s v="Integridad y conflictos de interés" u="1"/>
        <s v="2. Racionalizaicón de trámites" u="1"/>
        <s v="Estrategia de rendición de cuentas" u="1"/>
        <s v="Racionalizaicón de trámites" u="1"/>
        <s v="Mecanismos para mejorar la atención al ciudadano" u="1"/>
      </sharedItems>
    </cacheField>
    <cacheField name="ID_S" numFmtId="0">
      <sharedItems/>
    </cacheField>
    <cacheField name="Subcomponente" numFmtId="0">
      <sharedItems/>
    </cacheField>
    <cacheField name="Actividad" numFmtId="0">
      <sharedItems longText="1"/>
    </cacheField>
    <cacheField name="Entregable" numFmtId="0">
      <sharedItems/>
    </cacheField>
    <cacheField name="ene" numFmtId="0">
      <sharedItems containsString="0" containsBlank="1" containsNumber="1" containsInteger="1" minValue="1" maxValue="1"/>
    </cacheField>
    <cacheField name="feb" numFmtId="0">
      <sharedItems containsString="0" containsBlank="1" containsNumber="1" containsInteger="1" minValue="1" maxValue="1"/>
    </cacheField>
    <cacheField name="mar" numFmtId="0">
      <sharedItems containsString="0" containsBlank="1" containsNumber="1" containsInteger="1" minValue="1" maxValue="3"/>
    </cacheField>
    <cacheField name="abr" numFmtId="0">
      <sharedItems containsString="0" containsBlank="1" containsNumber="1" containsInteger="1" minValue="1" maxValue="1"/>
    </cacheField>
    <cacheField name="may" numFmtId="0">
      <sharedItems containsString="0" containsBlank="1" containsNumber="1" containsInteger="1" minValue="1" maxValue="1"/>
    </cacheField>
    <cacheField name="jun" numFmtId="0">
      <sharedItems containsString="0" containsBlank="1" containsNumber="1" containsInteger="1" minValue="1" maxValue="3"/>
    </cacheField>
    <cacheField name="jul" numFmtId="0">
      <sharedItems containsString="0" containsBlank="1" containsNumber="1" containsInteger="1" minValue="1" maxValue="1"/>
    </cacheField>
    <cacheField name="ago" numFmtId="0">
      <sharedItems containsString="0" containsBlank="1" containsNumber="1" containsInteger="1" minValue="1" maxValue="1"/>
    </cacheField>
    <cacheField name="sep" numFmtId="0">
      <sharedItems containsString="0" containsBlank="1" containsNumber="1" containsInteger="1" minValue="1" maxValue="3"/>
    </cacheField>
    <cacheField name="oct" numFmtId="0">
      <sharedItems containsString="0" containsBlank="1" containsNumber="1" containsInteger="1" minValue="1" maxValue="1"/>
    </cacheField>
    <cacheField name="nov" numFmtId="0">
      <sharedItems containsString="0" containsBlank="1" containsNumber="1" containsInteger="1" minValue="1" maxValue="1"/>
    </cacheField>
    <cacheField name="dic" numFmtId="0">
      <sharedItems containsString="0" containsBlank="1" containsNumber="1" containsInteger="1" minValue="1" maxValue="3"/>
    </cacheField>
    <cacheField name="Meta Total" numFmtId="0">
      <sharedItems containsSemiMixedTypes="0" containsString="0" containsNumber="1" containsInteger="1" minValue="1" maxValue="12"/>
    </cacheField>
    <cacheField name="Proceso responsable" numFmtId="0">
      <sharedItems count="9">
        <s v="Mejoramiento continúo"/>
        <s v="Mejoramiento_continúo"/>
        <s v="Evaluación_Independiente"/>
        <s v="Direccionamiento_estratégico"/>
        <s v="Contabilidad_y_Presupuesto"/>
        <s v="Información_y_Comunicación"/>
        <s v="Gestión_del_Talento_humano"/>
        <s v="Adquisiciones"/>
        <s v="Mejoramiento_continuo" u="1"/>
      </sharedItems>
    </cacheField>
    <cacheField name="Dependencia o equipo de trabajo responsable" numFmtId="0">
      <sharedItems count="7">
        <s v="Grupo de Planeación"/>
        <s v="DIRECCIÓN GENERAL -  Unidad de Control Interno"/>
        <s v="Grupo de gestión financiera"/>
        <s v="SUBDIRECCIÓN ACADÉMICA - Equipo de comunicaciones y prensa"/>
        <s v="Grupo de Talento humano"/>
        <s v="Grupo de tecnologías de la Información"/>
        <s v="Grupo de Gestión contractual"/>
      </sharedItems>
    </cacheField>
    <cacheField name="Cargo o rol del responsable" numFmtId="0">
      <sharedItems/>
    </cacheField>
    <cacheField name="Meta (entregables)" numFmtId="0">
      <sharedItems containsSemiMixedTypes="0" containsString="0" containsNumber="1" containsInteger="1" minValue="1" maxValue="6"/>
    </cacheField>
    <cacheField name="Peso Actividad" numFmtId="164">
      <sharedItems containsSemiMixedTypes="0" containsString="0" containsNumber="1" minValue="1.020408163265306E-2" maxValue="6.1224489795918366E-2"/>
    </cacheField>
    <cacheField name="Peso Entregable" numFmtId="164">
      <sharedItems containsSemiMixedTypes="0" containsString="0" containsNumber="1" minValue="3.4013605442176869E-3" maxValue="1.020408163265306E-2"/>
    </cacheField>
    <cacheField name="Avance programado" numFmtId="164">
      <sharedItems containsSemiMixedTypes="0" containsString="0" containsNumber="1" minValue="1.020408163265306E-2" maxValue="6.1224489795918366E-2"/>
    </cacheField>
    <cacheField name="Entregables evidenciados" numFmtId="0">
      <sharedItems containsSemiMixedTypes="0" containsString="0" containsNumber="1" containsInteger="1" minValue="0" maxValue="12"/>
    </cacheField>
    <cacheField name="Avance con evidencia" numFmtId="164">
      <sharedItems containsSemiMixedTypes="0" containsString="0" containsNumber="1" minValue="0" maxValue="6.1224489795918366E-2"/>
    </cacheField>
    <cacheField name="Eficacia" numFmtId="164">
      <sharedItems containsSemiMixedTypes="0" containsString="0" containsNumber="1" minValue="0" maxValue="1"/>
    </cacheField>
    <cacheField name="Observacione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2">
  <r>
    <x v="0"/>
    <s v="ADQ-C1"/>
    <s v="Posibilidad de recibir a satisfacción bienes o servicios"/>
    <s v="que no cumplan con lo requerido contractualmente, dando visto bueno y recibo a satisfacción de los informes de entrega y para beneficio"/>
    <s v="propio o de terceros"/>
    <s v="con el fin de tramitar el acta de liquidación o pago final a un proponente específico, sin haber cumplido el objeto contractual, a cambio de una dádiva o beneficio privado"/>
    <s v="Posibilidad de recibir a satisfacción bienes o servicios que no cumplan con lo requerido contractualmente, dando visto bueno y recibo a satisfacción de los informes de entrega y para beneficio propio o de terceros con el fin de tramitar el acta de liquidación o pago final a un proponente específico, sin haber cumplido el objeto contractual, a cambio de una dádiva o beneficio privado"/>
    <s v="Poco conocimiento del supervisor o interventor del contrato"/>
    <x v="0"/>
    <x v="0"/>
    <s v="Actas de liquidación _x000a_Paz y salvo contratistas de prestación de servicios y apoyo a la gestión"/>
    <s v="Grupo de trabajo o proceso"/>
    <s v="Recursos económicos"/>
    <s v="Intervención organismos"/>
    <s v="Institucional"/>
    <s v="Media"/>
    <n v="0.6"/>
    <s v="Catastrófico"/>
    <n v="1"/>
    <s v="Extremo"/>
    <n v="23"/>
    <n v="1"/>
    <s v="Profesional Especializado Gestión Contractual"/>
    <s v="Validar que circulares informativas enviadas a todos los funcionarios del Instituto Caro y Cuervo"/>
    <s v="a través de medios electrónicos contengan el cómo se debe ejecutar una buena supervisión en cuanto a informes de seguimiento"/>
    <x v="0"/>
    <x v="0"/>
    <n v="0.4"/>
    <s v="Probabilidad"/>
    <n v="0.42359999999999998"/>
    <n v="0.25"/>
    <x v="0"/>
    <s v="Continua"/>
    <x v="0"/>
    <s v="Baja"/>
    <n v="0.36"/>
    <s v="Catastrófico"/>
    <n v="1"/>
    <s v="Extremo"/>
    <s v="Muy Baja"/>
    <n v="0.1764"/>
    <s v="Mayor"/>
    <n v="0.75"/>
    <x v="0"/>
    <n v="14"/>
    <s v="Reducir (mitigar)"/>
    <s v="Actualizar los procedimientos de la dependencia del Grupo de Gestión Contractual"/>
    <s v="Profesional Especializado Gestión Contractual"/>
    <x v="0"/>
    <d v="2023-08-31T00:00:00"/>
    <d v="2023-12-22T00:00:00"/>
    <s v="https://sig.caroycuervo.gov.co/"/>
    <x v="0"/>
    <s v="Con fecha del 15 de diciembre de 2023 se actualizaron cuatro (4) procedimientos en el SIG de la página web del ICC. Debido a la cantidad de documentación que debe revisar y ajustar el proceso se solicita ajustar la fecha de implementación para junio de 2024"/>
    <s v="¡Échale ojo! n. ° 77 - Facultades y deberes de los supervisores e interventores de contratos_x000a__x000a_Listados de asistencia a capacitaciones_x000a_"/>
    <s v="El día 28 de septiembre se llevó a cabo capacitación a supervisores y personal que apoya la supervisión de los contratos del ICC, en lo relacionado con iniciar la ejecución y hacerle el seguimiento y control a un contrato en SECOP II._x000a__x000a_Igualmente el día 27 de octubre de 2023 se publicó cápsula informativa &quot;¡Échale ojo! n. ° 77 - Facultades y deberes de los supervisores e interventores de contratos&quot;, con el objeto de orientas a los supervisores e interventores, sobre sus funciones y responsabilidades._x000a__x000a_El día 29 de diciembre de 2023 se capacitó en el auditorio a los supervisores y personal que apoya la supervisión, en las funciones y responsabilidades de los supervisores e interventores durante la gestión del contrato y posterior a ello."/>
    <x v="0"/>
    <x v="0"/>
    <x v="0"/>
    <x v="0"/>
    <x v="0"/>
    <s v="Control preventivo: la validación de un documento no ataca las causas del riesgo, se recomienda validar que el documento haya sido entendido e indicar en donde se encuentra documentado el control"/>
  </r>
  <r>
    <x v="0"/>
    <m/>
    <m/>
    <m/>
    <m/>
    <m/>
    <m/>
    <s v="Entrega y aceptación de bienes, servicios o de obras diferentes a los contratados  "/>
    <x v="1"/>
    <x v="1"/>
    <m/>
    <s v="Metas u objetivos"/>
    <s v="Calidad de vida comunidad"/>
    <s v="Sanciones"/>
    <s v="Sectorial"/>
    <m/>
    <m/>
    <m/>
    <m/>
    <m/>
    <m/>
    <n v="2"/>
    <s v="Profesional Universitario Gestión Contractual"/>
    <s v="Revisar mensualmente el estado de avance de ejecución contractual y presupuestal de los contratos"/>
    <s v="a través del reporte realizado en el SIRECI"/>
    <x v="1"/>
    <x v="0"/>
    <n v="0.3"/>
    <s v="Probabilidad"/>
    <m/>
    <m/>
    <x v="1"/>
    <s v="Continua"/>
    <x v="0"/>
    <s v="Baja"/>
    <n v="0.252"/>
    <s v="Catastrófico"/>
    <n v="1"/>
    <s v="Extremo"/>
    <m/>
    <m/>
    <m/>
    <m/>
    <x v="1"/>
    <m/>
    <m/>
    <m/>
    <m/>
    <x v="1"/>
    <m/>
    <m/>
    <m/>
    <x v="1"/>
    <m/>
    <s v="Informes o reportes mensuales a la plataforma SIRECI"/>
    <s v="Mensualmente se realiza el reporte de la ejecución contractual y presupuestal de los contratos, en la plataforma del SIRECI."/>
    <x v="1"/>
    <x v="0"/>
    <x v="1"/>
    <x v="1"/>
    <x v="1"/>
    <s v="Control detectivo: la verificación efectuada debe generar un análisis de desviaciones que sea remitido a una instancia que permita la solución"/>
  </r>
  <r>
    <x v="0"/>
    <m/>
    <m/>
    <m/>
    <m/>
    <m/>
    <m/>
    <s v="Falta de criterios mínimos en la revisión de informes de supervisión"/>
    <x v="1"/>
    <x v="1"/>
    <m/>
    <s v="Misión institucional"/>
    <s v="Información"/>
    <s v="Procesos disciplinarios"/>
    <s v="Regional"/>
    <m/>
    <m/>
    <m/>
    <m/>
    <m/>
    <m/>
    <n v="3"/>
    <s v="Profesional Especializado de Control Interno Disciplinario"/>
    <s v="Validar la apertura del proceso de investigación o indagación previa para determinar si se incurre en una falta disciplinaria"/>
    <s v="a través del inicio del trámite del proceso y se formaliza mediante un auto de apertura. Cualquier funcionario, contratista o ciudadano que detecte la situación puede instaurar la respectiva solicitud. Documentado en el procedimiento ordinario y verbal"/>
    <x v="1"/>
    <x v="0"/>
    <n v="0.3"/>
    <s v="Probabilidad"/>
    <m/>
    <m/>
    <x v="0"/>
    <s v="Continua"/>
    <x v="0"/>
    <s v="Muy Baja"/>
    <n v="0.1764"/>
    <s v="Catastrófico"/>
    <n v="1"/>
    <s v="Extremo"/>
    <m/>
    <m/>
    <m/>
    <m/>
    <x v="1"/>
    <m/>
    <m/>
    <m/>
    <m/>
    <x v="1"/>
    <m/>
    <m/>
    <m/>
    <x v="1"/>
    <m/>
    <m/>
    <m/>
    <x v="1"/>
    <x v="0"/>
    <x v="0"/>
    <x v="1"/>
    <x v="1"/>
    <s v="Este control es de tipo correctivo debe indicarse en dónde se encuentra documentado el control"/>
  </r>
  <r>
    <x v="0"/>
    <m/>
    <m/>
    <m/>
    <m/>
    <m/>
    <m/>
    <m/>
    <x v="1"/>
    <x v="1"/>
    <m/>
    <m/>
    <m/>
    <m/>
    <m/>
    <m/>
    <m/>
    <m/>
    <m/>
    <m/>
    <m/>
    <n v="4"/>
    <s v="Subdirector Administrativo y Financiero con apoyo del Profesional Especializado de Control Interno Disciplinario"/>
    <s v="Iniciar la instrucción del proceso disciplinario y en el caso de que el proceso vaya a otra instancia, como lo es el pliego de cargos, se remite a la Procuraduría General de la Nación"/>
    <s v="a través de documento oficial institucional. Se llega a esta acción debido a que actualmente la entidad no tiene un Grupo de Control Interno Disciplinario. Documentado en el procedimiento ordinario y verbal"/>
    <x v="2"/>
    <x v="0"/>
    <n v="0.25"/>
    <s v="Impacto"/>
    <m/>
    <m/>
    <x v="0"/>
    <s v="Continua"/>
    <x v="0"/>
    <s v="Muy Baja"/>
    <n v="0.1764"/>
    <s v="Mayor"/>
    <n v="0.75"/>
    <s v="Alto"/>
    <m/>
    <m/>
    <m/>
    <m/>
    <x v="1"/>
    <m/>
    <m/>
    <m/>
    <m/>
    <x v="1"/>
    <m/>
    <m/>
    <m/>
    <x v="1"/>
    <m/>
    <m/>
    <m/>
    <x v="1"/>
    <x v="0"/>
    <x v="0"/>
    <x v="1"/>
    <x v="1"/>
    <s v="Control correctivo: No es necesario que el ICC, cree un grupo de control disciplinario interno sino una oficina de alto nivel (artículo 93 de la ley 1952 de 2019), asunto que se debería abordar en el rediseño institucional ¿cuál es la diferencia de este control con el anterior?"/>
  </r>
  <r>
    <x v="0"/>
    <m/>
    <m/>
    <m/>
    <m/>
    <m/>
    <m/>
    <m/>
    <x v="1"/>
    <x v="1"/>
    <m/>
    <m/>
    <m/>
    <m/>
    <m/>
    <m/>
    <m/>
    <m/>
    <m/>
    <m/>
    <m/>
    <n v="5"/>
    <m/>
    <m/>
    <m/>
    <x v="3"/>
    <x v="1"/>
    <s v=""/>
    <s v=""/>
    <m/>
    <m/>
    <x v="2"/>
    <m/>
    <x v="1"/>
    <s v=""/>
    <s v=""/>
    <s v=""/>
    <s v=""/>
    <s v=""/>
    <m/>
    <m/>
    <m/>
    <m/>
    <x v="1"/>
    <m/>
    <m/>
    <m/>
    <m/>
    <x v="1"/>
    <m/>
    <m/>
    <m/>
    <x v="1"/>
    <m/>
    <m/>
    <m/>
    <x v="1"/>
    <x v="1"/>
    <x v="2"/>
    <x v="1"/>
    <x v="1"/>
    <m/>
  </r>
  <r>
    <x v="0"/>
    <m/>
    <m/>
    <m/>
    <m/>
    <m/>
    <m/>
    <m/>
    <x v="1"/>
    <x v="1"/>
    <m/>
    <m/>
    <m/>
    <m/>
    <m/>
    <m/>
    <m/>
    <m/>
    <m/>
    <m/>
    <m/>
    <n v="6"/>
    <m/>
    <m/>
    <m/>
    <x v="3"/>
    <x v="1"/>
    <s v=""/>
    <s v=""/>
    <m/>
    <m/>
    <x v="2"/>
    <m/>
    <x v="1"/>
    <s v=""/>
    <s v=""/>
    <s v=""/>
    <s v=""/>
    <s v=""/>
    <m/>
    <m/>
    <m/>
    <m/>
    <x v="1"/>
    <m/>
    <m/>
    <m/>
    <m/>
    <x v="1"/>
    <m/>
    <m/>
    <m/>
    <x v="1"/>
    <m/>
    <m/>
    <m/>
    <x v="1"/>
    <x v="1"/>
    <x v="2"/>
    <x v="1"/>
    <x v="1"/>
    <m/>
  </r>
  <r>
    <x v="1"/>
    <s v="DIR-C1"/>
    <s v="Posibilidad de tomar decisiones institucionales"/>
    <s v="utilizando recursos públicos para beneficio"/>
    <s v="propio o de un tercero"/>
    <s v="definiendo objetivos y lineamientos inadecuados para la entidad "/>
    <s v="Posibilidad de tomar decisiones institucionales utilizando recursos públicos para beneficio propio o de un tercero definiendo objetivos y lineamientos inadecuados para la entidad "/>
    <s v="Ausencia de capacitación y formación de los funcionarios públicos para tomar decisiones apropiadas y transparentes ya que pueden cometer errores o tomar decisiones que benefician a ellos mismos o a terceros en lugar de tomar decisiones en beneficio de la entidad"/>
    <x v="0"/>
    <x v="2"/>
    <s v="Planes institucionales (Plan estratégico, Plan de acción y Plan de adquisiciones)"/>
    <s v="Grupo de trabajo o proceso"/>
    <s v="Recursos económicos"/>
    <s v="Intervención organismos"/>
    <s v="Institucional"/>
    <s v="Baja"/>
    <n v="0.4"/>
    <s v="Catastrófico"/>
    <n v="1"/>
    <s v="Extremo"/>
    <n v="22"/>
    <n v="1"/>
    <s v="Profesional Universitario del Grupo de Planeación"/>
    <s v="Validar que la información proyectada en los planes institucionales corresponda a los lineamientos y procedimientos vigentes"/>
    <s v="a través de los formatos presentados contrastados con lo registrado en el Sistema Integrado de Gestión -SIG, documentado en el procedimiento DIR-P-3_Formulación, ajustes y seguimiento del Plan de Acción Institucional"/>
    <x v="0"/>
    <x v="0"/>
    <n v="0.4"/>
    <s v="Probabilidad"/>
    <n v="0.35060800000000003"/>
    <n v="0.25"/>
    <x v="0"/>
    <s v="Continua"/>
    <x v="0"/>
    <s v="Baja"/>
    <n v="0.24"/>
    <s v="Catastrófico"/>
    <n v="1"/>
    <s v="Extremo"/>
    <s v="Muy Baja"/>
    <n v="4.9391999999999985E-2"/>
    <s v="Mayor"/>
    <n v="0.75"/>
    <x v="0"/>
    <n v="14"/>
    <s v="Reducir (mitigar)"/>
    <s v="Actualizar la metodología e instrumentos para la planeación institucional"/>
    <s v="Profesional Especializado - Coordinador del Grupo de Planeación"/>
    <x v="2"/>
    <d v="2023-11-30T00:00:00"/>
    <d v="2023-12-26T00:00:00"/>
    <s v="Propuesta de guía, instructivo y formato"/>
    <x v="0"/>
    <s v="Se elaboró el documento Guía integración de Planes donde se detalla los conceptos y las ideas principales de integración. Adicionalmente, se elaboró un instructivo y se modificó el formato DIR-F-4.2 para poder integrar los planes de acuerdo con lo que se explica en la Guía de Integración de Planes._x000a__x000a_Todos estos documentos aun están en revisión por parte de la coordinación de planeación, por lo tanto se solicita ajustar la fecha de implementación de metodología aprobada por CIGD para febrero 2024"/>
    <s v="Correo remitido desde Planeación a todos los líderes de grupos_x000a__x000a_Comunicación oficial ICC_DG-PN-101-24-2023"/>
    <s v="El 27 de noviembre es remitido correo electrónico de Planeación a todos los líderes de procesos, grupos, equipos y dependencias en donde se indican los plazos máximos de reporte de todos los planes. _x000a__x000a_Adicionalmente se solicita los planes 2024 con el fin de iniciar la validación metodológica de los mismos."/>
    <x v="0"/>
    <x v="2"/>
    <x v="0"/>
    <x v="0"/>
    <x v="0"/>
    <s v="La evidencias aportadas corresponde a la fase de monitoreo, no a la formulación, por ejemplo hay un cronograma PIGA publicado en portal web que no permite rendir cuentas frente al avance de este plan"/>
  </r>
  <r>
    <x v="1"/>
    <m/>
    <m/>
    <m/>
    <m/>
    <m/>
    <m/>
    <s v="Sistemas de información inadecuados o insuficientes"/>
    <x v="1"/>
    <x v="1"/>
    <m/>
    <s v="Metas u objetivos"/>
    <m/>
    <s v="Sanciones"/>
    <s v="Sectorial"/>
    <m/>
    <m/>
    <m/>
    <m/>
    <m/>
    <m/>
    <n v="2"/>
    <s v="Profesional Especializado - Coordinador del Grupo de Planeación"/>
    <s v="Revisar la suscripción de los acuerdos de gestión "/>
    <s v="por medio de acompañamiento a los gerentes públicos"/>
    <x v="0"/>
    <x v="0"/>
    <n v="0.4"/>
    <s v="Probabilidad"/>
    <m/>
    <m/>
    <x v="1"/>
    <s v="Continua"/>
    <x v="0"/>
    <s v="Muy Baja"/>
    <n v="0.14399999999999999"/>
    <s v="Catastrófico"/>
    <n v="1"/>
    <s v="Extremo"/>
    <m/>
    <m/>
    <m/>
    <m/>
    <x v="1"/>
    <m/>
    <s v="Reducir (mitigar)"/>
    <s v="Actualizar la metodología e instrumentos para el proceso de Participación Ciudadana y Rendición de Cuentas"/>
    <s v="Profesional Universitario del Grupo de Planeación"/>
    <x v="2"/>
    <d v="2023-11-30T00:00:00"/>
    <d v="2023-12-22T00:00:00"/>
    <s v="Manual: https://sig.caroycuervo.gov.co/DocumentosSIG/DIR-M-5.2.pdf_x000a_* COM-F-11: https://sig.caroycuervo.gov.co/DocumentosSIG/COM-F-11.xlsx_x000a_* COM-F-12: https://sig.caroycuervo.gov.co/DocumentosSIG/COM-F-12.xlsx"/>
    <x v="2"/>
    <s v="En julio se adoptó el Manual de Relación Estado Ciudadano_x000a__x000a_Y en el mes de diciembre, como instrumentos adicionales se articularon los formatos: _x000a_* COM-F-11 Planeación de actividades de participación ciudadana y rendición de cuentas_x000a_* COM-F-12 Reporte de actividades de participación ciudadana y rendición de cuentas"/>
    <s v="No aplica"/>
    <s v="En el tercer cuatrimestre no se activó el control, sin embargo en el mes de diciembre con motivo del retiro de la entidad del director Medófilo Medina se realizó seguimiento de avance a los acuerdos de gestión y no se conocen observaciones de avance sobre los mismos."/>
    <x v="1"/>
    <x v="0"/>
    <x v="0"/>
    <x v="0"/>
    <x v="1"/>
    <s v="Control preventivo: la suscripción de los acuerdos de gestión debe ser analizada a la luz de la planeación institucional y los términos legales establecidos , es decir falta detallar el &quot;cómo&quot; del control, la metodología de articulación y seguimiento de los planes puede ser el medio"/>
  </r>
  <r>
    <x v="1"/>
    <m/>
    <m/>
    <m/>
    <m/>
    <m/>
    <m/>
    <s v="Falta de metodologías institucionales efectivas y actualizadas para la asignación de recursos ya que podrían ser distribuidos de forma desigual, arbitraria o inadecuada."/>
    <x v="1"/>
    <x v="1"/>
    <m/>
    <s v="Misión institucional"/>
    <s v="Información"/>
    <s v="Procesos disciplinarios"/>
    <s v="Regional"/>
    <m/>
    <m/>
    <m/>
    <m/>
    <m/>
    <m/>
    <n v="3"/>
    <s v="Profesional Universitario del Grupo de Planeación"/>
    <s v="Revisar trimestralmente el cumplimiento de lo programado en los planes institucionales"/>
    <s v="a través de los informes trimestrales de seguimiento presentado al CIGD, documentado en el procedimiento DIR-P-3_Formulación, ajustes y seguimiento del Plan de Acción Institucional"/>
    <x v="1"/>
    <x v="0"/>
    <n v="0.3"/>
    <s v="Probabilidad"/>
    <m/>
    <m/>
    <x v="0"/>
    <s v="Continua"/>
    <x v="0"/>
    <s v="Muy Baja"/>
    <n v="0.10079999999999999"/>
    <s v="Catastrófico"/>
    <n v="1"/>
    <s v="Extremo"/>
    <m/>
    <m/>
    <m/>
    <m/>
    <x v="1"/>
    <m/>
    <s v="Reducir (mitigar)"/>
    <s v="Requerir a los funcionarios tomar la capacitación en Integridad y lucha contra la corrupción  "/>
    <s v="Profesional Especializado del Grupo de Talento Humano"/>
    <x v="3"/>
    <d v="2023-12-31T00:00:00"/>
    <d v="2023-12-26T00:00:00"/>
    <s v="Cartas de bienvenidas"/>
    <x v="2"/>
    <s v="Durante el tercer cuatrimestre se elaboraron las cartas de bienvenida donde se incluyó el requerimiento de la inducción el curso de Integridad, Transparencia y Lucha contra la corrupción"/>
    <s v="Proyección acta no. 13 del CIGD"/>
    <s v="El 7 de noviembre se presentó seguimiento a planes institucionales al CIGD"/>
    <x v="1"/>
    <x v="0"/>
    <x v="1"/>
    <x v="0"/>
    <x v="1"/>
    <s v="Control detectivo: el monitoreo debe ser mensual y establecer la manera de garantizar el reporte presentar un informe donde la mayoría de los planes presentan condición de falta de reporte no garantiza el cumplimiento de estos"/>
  </r>
  <r>
    <x v="1"/>
    <m/>
    <m/>
    <m/>
    <m/>
    <m/>
    <m/>
    <s v="Ausencia de firma de acuerdos de gestión con objetivos claros y medibles ya que estos proporcionan un marco para la toma de decisiones transparentes y efectivas, lo que a su vez puede mejorar la eficacia y eficiencia de al entidad y fortalecer la confianza de los usuarios"/>
    <x v="1"/>
    <x v="1"/>
    <m/>
    <s v="Misión sectorial"/>
    <m/>
    <s v="Procesos fiscales"/>
    <s v="Nacional"/>
    <m/>
    <m/>
    <m/>
    <m/>
    <m/>
    <m/>
    <n v="4"/>
    <s v="Oficial de Transparencia de la entidad y/o Profesional Especializado de Control Interno Disciplinario"/>
    <s v="Verificar la presentación al CIGD de la situación"/>
    <s v="para que determine el tratamiento que se debe dar a la situación presentada"/>
    <x v="1"/>
    <x v="0"/>
    <n v="0.3"/>
    <s v="Probabilidad"/>
    <m/>
    <m/>
    <x v="1"/>
    <s v="Continua"/>
    <x v="0"/>
    <s v="Muy Baja"/>
    <n v="7.0559999999999984E-2"/>
    <s v="Catastrófico"/>
    <n v="1"/>
    <s v="Extremo"/>
    <m/>
    <m/>
    <m/>
    <m/>
    <x v="1"/>
    <m/>
    <m/>
    <m/>
    <m/>
    <x v="1"/>
    <m/>
    <m/>
    <m/>
    <x v="1"/>
    <m/>
    <m/>
    <s v="No se ha requerido la activación del control"/>
    <x v="1"/>
    <x v="0"/>
    <x v="0"/>
    <x v="1"/>
    <x v="1"/>
    <s v="Control detectivo: no es clara la redacción del control"/>
  </r>
  <r>
    <x v="1"/>
    <m/>
    <m/>
    <m/>
    <m/>
    <m/>
    <m/>
    <s v="Falta de metodologías institucionales efectivas en la transparencia, acceso a la información y la rendición de cuentas en la gestión de los recursos"/>
    <x v="1"/>
    <x v="1"/>
    <m/>
    <s v="Productos o servicios"/>
    <m/>
    <s v="Procesos penales"/>
    <m/>
    <m/>
    <m/>
    <m/>
    <m/>
    <m/>
    <m/>
    <n v="5"/>
    <s v="Profesional Especializado de Control Interno Disciplinario"/>
    <s v="Validar la apertura del proceso de investigación o indagación previa para determinar si se incurre en una falta disciplinaria"/>
    <s v="a través del inicio del trámite del proceso y se formaliza mediante un auto de apertura, documentado en el procedimiento ordinario y verbal"/>
    <x v="1"/>
    <x v="0"/>
    <n v="0.3"/>
    <s v="Probabilidad"/>
    <m/>
    <m/>
    <x v="0"/>
    <s v="Continua"/>
    <x v="0"/>
    <s v="Muy Baja"/>
    <n v="4.9391999999999985E-2"/>
    <s v="Catastrófico"/>
    <n v="1"/>
    <s v="Extremo"/>
    <m/>
    <m/>
    <m/>
    <m/>
    <x v="1"/>
    <m/>
    <m/>
    <m/>
    <m/>
    <x v="1"/>
    <m/>
    <m/>
    <m/>
    <x v="1"/>
    <m/>
    <m/>
    <s v="No se ha requerido la activación del control"/>
    <x v="1"/>
    <x v="0"/>
    <x v="0"/>
    <x v="1"/>
    <x v="1"/>
    <s v="Este control es de tipo correctivo, falta indicar dónde se encuentra documentado el control"/>
  </r>
  <r>
    <x v="1"/>
    <m/>
    <m/>
    <m/>
    <m/>
    <m/>
    <m/>
    <m/>
    <x v="1"/>
    <x v="1"/>
    <m/>
    <m/>
    <m/>
    <m/>
    <m/>
    <m/>
    <m/>
    <m/>
    <m/>
    <m/>
    <m/>
    <n v="6"/>
    <s v="Subdirector Administrativo y Financiero con apoyo del Profesional Especializado de Control Interno Disciplinario"/>
    <s v="Iniciar la instrucción del proceso disciplinario y en el caso de que el proceso vaya a otra instancia, como lo es el pliego de cargos, se remite a la Procuraduría General de la Nación"/>
    <s v="a través de documento oficial institucional. Se llega a esta acción debido a que actualmente la entidad no tiene un Grupo de Control Interno Disciplinario. Documentado en el procedimiento ordinario y verbal"/>
    <x v="2"/>
    <x v="0"/>
    <n v="0.25"/>
    <s v="Impacto"/>
    <m/>
    <m/>
    <x v="0"/>
    <s v="Continua"/>
    <x v="0"/>
    <s v="Muy Baja"/>
    <n v="4.9391999999999985E-2"/>
    <s v="Mayor"/>
    <n v="0.75"/>
    <s v="Alto"/>
    <m/>
    <m/>
    <m/>
    <m/>
    <x v="1"/>
    <m/>
    <m/>
    <m/>
    <m/>
    <x v="1"/>
    <m/>
    <m/>
    <m/>
    <x v="1"/>
    <m/>
    <m/>
    <s v="No se ha requerido la activación del control"/>
    <x v="1"/>
    <x v="0"/>
    <x v="0"/>
    <x v="1"/>
    <x v="1"/>
    <s v="Control correctivo: No es necesario que el ICC, cree un grupo de control disciplinario interno sino una oficina de alto nivel (artículo 93 de la ley 1952 de 2019), asunto que se debería abordar en el rediseño institucional ¿cuál es la diferencia de este control con el anterior?"/>
  </r>
  <r>
    <x v="1"/>
    <s v="DIR-C2"/>
    <s v="Posibilidad de omitir o efectuar acciones en proceso judiciales o administrativos "/>
    <s v="afectando intereses de la entidad para beneficio"/>
    <s v="propio o de un tercero"/>
    <s v="realizando acciones inadecuadas para la defensa de la entidad "/>
    <s v="Posibilidad de omitir o efectuar acciones en proceso judiciales o administrativos  afectando intereses de la entidad para beneficio propio o de un tercero realizando acciones inadecuadas para la defensa de la entidad "/>
    <s v="Sistemas de información inadecuados o insuficientes"/>
    <x v="0"/>
    <x v="2"/>
    <s v="Plan de acción - revisión de procesos"/>
    <s v="Grupo de trabajo o proceso"/>
    <s v="Recursos económicos"/>
    <s v="Intervención organismos"/>
    <s v="Institucional"/>
    <s v="Baja"/>
    <n v="0.4"/>
    <s v="Catastrófico"/>
    <n v="1"/>
    <s v="Extremo"/>
    <n v="22"/>
    <n v="1"/>
    <s v="Secretario técnico del Comité de Defensa Jurídica - Rol Abogado de Defensa Jurídica"/>
    <s v="Verificar la divulgación a los públicos de interés el estado de los procesos de forma trimestral"/>
    <s v="a través de la revisión de la publicación del informe de los procesos en la página web institucional de la entidad"/>
    <x v="0"/>
    <x v="0"/>
    <n v="0.4"/>
    <s v="Probabilidad"/>
    <n v="0.31768000000000007"/>
    <n v="0.25"/>
    <x v="1"/>
    <s v="Continua"/>
    <x v="0"/>
    <s v="Baja"/>
    <n v="0.24"/>
    <s v="Catastrófico"/>
    <n v="1"/>
    <s v="Extremo"/>
    <s v="Muy Baja"/>
    <n v="8.2319999999999977E-2"/>
    <s v="Mayor"/>
    <n v="0.75"/>
    <x v="0"/>
    <n v="14"/>
    <s v="Reducir (mitigar)"/>
    <s v="Aprobación de las fichas técnicas de conciliación, presentación de casos, análisis de acción de repetición o llamamiento en garantía "/>
    <s v="Comité de Conciliación y Defensa Jurídica"/>
    <x v="4"/>
    <d v="2023-12-31T00:00:00"/>
    <d v="2023-12-20T00:00:00"/>
    <s v="Informe de análisis de conciliaciones y acciones de repetición"/>
    <x v="2"/>
    <s v="En la sesión no. 12 de 2023 se presentará al Comité el informe de análisis de conciliaciones y acciones de repetición"/>
    <s v="https://www.caroycuervo.gov.co/4-9-1-informe-sobre-defensa-publica/"/>
    <s v="Se publicó el informe correspondiente al tercer trimestre"/>
    <x v="0"/>
    <x v="2"/>
    <x v="1"/>
    <x v="0"/>
    <x v="0"/>
    <m/>
  </r>
  <r>
    <x v="1"/>
    <m/>
    <m/>
    <m/>
    <m/>
    <m/>
    <m/>
    <s v="Metodologías institucionales insuficientes para la asignación de recursos "/>
    <x v="1"/>
    <x v="1"/>
    <m/>
    <s v="Metas u objetivos"/>
    <m/>
    <m/>
    <s v="Sectorial"/>
    <m/>
    <m/>
    <m/>
    <m/>
    <m/>
    <m/>
    <n v="2"/>
    <s v="Comité de conciliación y defensa jurídica "/>
    <s v="Revisar la información presentada por el apoderado judicial de la entidad sobre cada proceso judicial o administrativo "/>
    <s v="a través de las fichas técnicas de conciliación, presentación de procesos, y etapa judicial de cada caso, documentado en el Manual de Defensa Jurídica "/>
    <x v="1"/>
    <x v="0"/>
    <n v="0.3"/>
    <s v="Probabilidad"/>
    <m/>
    <m/>
    <x v="0"/>
    <s v="Continua "/>
    <x v="0"/>
    <s v="Muy Baja"/>
    <n v="0.16799999999999998"/>
    <s v="Catastrófico"/>
    <n v="1"/>
    <s v="Extremo"/>
    <m/>
    <m/>
    <m/>
    <m/>
    <x v="1"/>
    <m/>
    <s v="Reducir (mitigar)"/>
    <s v="Presentación y aprobación del informe de seguimiento de actividades relacionados con los casos judiciales y administrativos de la entidad"/>
    <s v="Comité de Conciliación y Defensa Jurídica y Secretario técnico "/>
    <x v="4"/>
    <d v="2023-12-31T00:00:00"/>
    <d v="2023-12-20T00:00:00"/>
    <s v="Informe de procesos judiciales y administrativos"/>
    <x v="2"/>
    <s v="En la sesión no. 12 de 2023 se presentará al Comité el informe de procesos judiciales y administrativos"/>
    <s v="Las actas las archiva el secretario técnico del comité y gozan de reserva legal por contener la estrategia de defensa"/>
    <s v="Se presentó el estado de avance de cada proceso judicial al Comité de Defensa Jurídica en las sesiones 8, 9, y 10 y 11 de 2023"/>
    <x v="1"/>
    <x v="2"/>
    <x v="1"/>
    <x v="0"/>
    <x v="1"/>
    <m/>
  </r>
  <r>
    <x v="1"/>
    <m/>
    <m/>
    <m/>
    <m/>
    <m/>
    <m/>
    <s v="Actuaciones del abogado estando sancionado"/>
    <x v="1"/>
    <x v="1"/>
    <m/>
    <s v="Misión institucional"/>
    <s v="Información"/>
    <s v="Procesos disciplinarios"/>
    <s v="Regional"/>
    <m/>
    <m/>
    <m/>
    <m/>
    <m/>
    <m/>
    <n v="3"/>
    <s v="Secretario técnico del Comité de Defensa Jurídica"/>
    <s v="Verificar el cumplimiento de las acciones determinadas por el Comité de Conciliación y Defensa Jurídica así como las requeridas en cada etapa procesal de cada proceso "/>
    <s v="a través del informe que se debe presentar al Comité de Conciliación y Defensa Jurídica, documentado la resolución 331 de 2022 en la cual se crea el Comité"/>
    <x v="1"/>
    <x v="0"/>
    <n v="0.3"/>
    <s v="Probabilidad"/>
    <m/>
    <m/>
    <x v="0"/>
    <s v="Continua "/>
    <x v="0"/>
    <s v="Muy Baja"/>
    <n v="0.11759999999999998"/>
    <s v="Catastrófico"/>
    <n v="1"/>
    <s v="Extremo"/>
    <m/>
    <m/>
    <m/>
    <m/>
    <x v="1"/>
    <m/>
    <s v="Reducir (mitigar)"/>
    <s v="Creación de los lineamientos para la adopción de la política de daño antijurídico según los criterios de la Agencia Nacional de Defensa Jurídica del Estado"/>
    <s v="Secretario técnico del Comité de Defensa Jurídica - Rol Abogado de Defensa Jurídica"/>
    <x v="4"/>
    <d v="2023-11-30T00:00:00"/>
    <d v="2023-12-20T00:00:00"/>
    <s v="Acta de aprobación de documentos_x000a__x000a_Correos de calidad indicando revisión"/>
    <x v="0"/>
    <s v="En el mes de septiembre se aprobó en Comité de Defensa Jurídica el Manual de Defensa Jurídica y el Procedimiento de Política de Prevención de Daño Antijurídico, sin embargo los documentos están en revisiones metodológicas para articular SIG"/>
    <s v="Informe semestral de seguimiento"/>
    <s v="En la sesión no. 12 de 2023 se presentará al Comité el informe de seguimiento semestral de acciones y decisiones adoptadas en los procesos judiciales"/>
    <x v="1"/>
    <x v="2"/>
    <x v="1"/>
    <x v="0"/>
    <x v="1"/>
    <m/>
  </r>
  <r>
    <x v="1"/>
    <m/>
    <m/>
    <m/>
    <m/>
    <m/>
    <m/>
    <m/>
    <x v="1"/>
    <x v="1"/>
    <m/>
    <s v="Misión sectorial"/>
    <m/>
    <s v="Procesos fiscales"/>
    <s v="Nacional"/>
    <m/>
    <m/>
    <m/>
    <m/>
    <m/>
    <m/>
    <n v="4"/>
    <s v="Secretario técnico del Comité de Defensa Jurídica"/>
    <s v="Revisar los antecedentes disciplinarios del abogado a cargo de los procesos judiciales"/>
    <s v="a través de la plataforma institucional asignada para ello"/>
    <x v="1"/>
    <x v="0"/>
    <n v="0.3"/>
    <s v="Probabilidad"/>
    <m/>
    <m/>
    <x v="1"/>
    <s v="Continua"/>
    <x v="0"/>
    <s v="Muy Baja"/>
    <n v="8.2319999999999977E-2"/>
    <s v="Catastrófico"/>
    <n v="1"/>
    <s v="Extremo"/>
    <m/>
    <m/>
    <m/>
    <m/>
    <x v="1"/>
    <m/>
    <m/>
    <m/>
    <m/>
    <x v="1"/>
    <m/>
    <m/>
    <m/>
    <x v="1"/>
    <m/>
    <s v="Certificado de la rama judicial"/>
    <s v="Se verifica y se identifica que el  rol de abogado jurídico no tiene sanciones"/>
    <x v="1"/>
    <x v="2"/>
    <x v="1"/>
    <x v="1"/>
    <x v="1"/>
    <m/>
  </r>
  <r>
    <x v="1"/>
    <m/>
    <m/>
    <m/>
    <m/>
    <m/>
    <m/>
    <m/>
    <x v="1"/>
    <x v="1"/>
    <m/>
    <s v="Productos o servicios"/>
    <m/>
    <s v="Procesos penales"/>
    <s v="Internacional"/>
    <m/>
    <m/>
    <m/>
    <m/>
    <m/>
    <m/>
    <n v="5"/>
    <s v="Secretario técnico del Comité de Defensa Jurídica - Rol Abogado de Defensa Jurídica"/>
    <s v="Presentar al Comité de Defensa Jurídica los casos donde no se actuó oportunamente dentro del proceso"/>
    <s v="a través de las sesiones ordinarias del Comité, realizadas mensualmente"/>
    <x v="2"/>
    <x v="0"/>
    <n v="0.25"/>
    <s v="Impacto"/>
    <m/>
    <m/>
    <x v="1"/>
    <s v="Continua"/>
    <x v="0"/>
    <s v="Muy Baja"/>
    <n v="8.2319999999999977E-2"/>
    <s v="Mayor"/>
    <n v="0.75"/>
    <s v="Alto"/>
    <m/>
    <m/>
    <m/>
    <m/>
    <x v="1"/>
    <m/>
    <m/>
    <m/>
    <m/>
    <x v="1"/>
    <m/>
    <m/>
    <m/>
    <x v="1"/>
    <m/>
    <m/>
    <s v="No se ha requerido la activación del control"/>
    <x v="1"/>
    <x v="2"/>
    <x v="0"/>
    <x v="1"/>
    <x v="1"/>
    <m/>
  </r>
  <r>
    <x v="1"/>
    <m/>
    <m/>
    <m/>
    <m/>
    <m/>
    <m/>
    <m/>
    <x v="1"/>
    <x v="1"/>
    <m/>
    <m/>
    <m/>
    <m/>
    <m/>
    <m/>
    <m/>
    <m/>
    <m/>
    <m/>
    <m/>
    <n v="6"/>
    <m/>
    <m/>
    <m/>
    <x v="3"/>
    <x v="1"/>
    <s v=""/>
    <s v=""/>
    <m/>
    <m/>
    <x v="2"/>
    <m/>
    <x v="1"/>
    <s v=""/>
    <s v=""/>
    <s v=""/>
    <s v=""/>
    <s v=""/>
    <m/>
    <m/>
    <m/>
    <m/>
    <x v="1"/>
    <m/>
    <m/>
    <m/>
    <m/>
    <x v="1"/>
    <m/>
    <m/>
    <m/>
    <x v="1"/>
    <m/>
    <m/>
    <m/>
    <x v="1"/>
    <x v="1"/>
    <x v="2"/>
    <x v="1"/>
    <x v="1"/>
    <m/>
  </r>
  <r>
    <x v="2"/>
    <s v="COM-C1"/>
    <s v="Posibilidad de comunicar de manera errónea"/>
    <s v="ocultando u omitiendo información veraz"/>
    <s v="a nombre propio o de un tercero"/>
    <s v="retardando o eliminando información, impidiendo mostrar la realidad institucional a los públicos de interés internos y externos"/>
    <s v="Posibilidad de comunicar de manera errónea ocultando u omitiendo información veraz a nombre propio o de un tercero retardando o eliminando información, impidiendo mostrar la realidad institucional a los públicos de interés internos y externos"/>
    <s v="Insuficientes herramientas para la validación de la información"/>
    <x v="0"/>
    <x v="3"/>
    <s v="Esquema de publicaciones"/>
    <s v="Grupo de trabajo o proceso"/>
    <m/>
    <s v="Intervención organismos"/>
    <s v="Institucional"/>
    <s v="Baja"/>
    <n v="0.4"/>
    <s v="Mayor"/>
    <n v="0.8"/>
    <s v="Alto"/>
    <n v="16"/>
    <n v="1"/>
    <s v="Rol webmaster"/>
    <s v="Verificar que los documentos que se deben publicar en la sección de Transparencia y Acceso a la Información cumplan las características  requeridas para su publicación"/>
    <s v="asegurándose de atender solo las solicitudes de publicación que lleguen desde el correo del coordinador o del área solicitante y comunicar si cumplen o no las características requeridas para su publicación de acuerdo al esquema de publicaciones"/>
    <x v="0"/>
    <x v="0"/>
    <n v="0.4"/>
    <s v="Probabilidad"/>
    <n v="0.31360000000000005"/>
    <n v="0.19999999999999996"/>
    <x v="1"/>
    <s v="Continua"/>
    <x v="0"/>
    <s v="Baja"/>
    <n v="0.24"/>
    <s v="Mayor"/>
    <n v="0.8"/>
    <s v="Alto"/>
    <s v="Muy Baja"/>
    <n v="8.6399999999999991E-2"/>
    <s v="Moderado"/>
    <n v="0.60000000000000009"/>
    <x v="2"/>
    <n v="11"/>
    <s v="Reducir (mitigar)"/>
    <s v="Diseñar una lista de chequeo sobre la información que será documentada en el informe de gestión"/>
    <s v="Profesional Especializado - Coordinador del Grupo de Planeación"/>
    <x v="2"/>
    <d v="2023-11-30T00:00:00"/>
    <d v="2023-12-26T00:00:00"/>
    <s v="No aplica"/>
    <x v="0"/>
    <s v="La actividad no cuenta con avance. Se solicita ajustar la fecha para junio de 2024, teniendo en cuenta articular la información de informe de gestión con el informe de la audiencia pública que se realizará"/>
    <s v="Correo donde se devuelve la información al solicitante y correos de ejemplos recibidos de un grupo y un coordinador_x000a__x000a_Enlace a Registro de publicaciones:_x000a_https://www.caroycuervo.gov.co/7-1-9-registro-de-publicaciones/"/>
    <s v="En el cuatrimestre se han recibido y gestionado solo las solicitudes que provengan del coordinador o del correo del grupo a través del formato COM-F-3 Solicitud de publicación y despublicación en la web"/>
    <x v="2"/>
    <x v="2"/>
    <x v="1"/>
    <x v="0"/>
    <x v="1"/>
    <s v="Identificación del riesgo: Comunicar de manera errónea no es un hecho premeditado"/>
  </r>
  <r>
    <x v="2"/>
    <m/>
    <m/>
    <m/>
    <m/>
    <m/>
    <m/>
    <s v="Inadecuada aplicación del Manual Único de Rendición de Cuentas y del Manual de políticas de seguridad digital "/>
    <x v="1"/>
    <x v="1"/>
    <m/>
    <s v="Metas u objetivos"/>
    <s v="Información"/>
    <s v="Sanciones"/>
    <s v="Sectorial"/>
    <m/>
    <m/>
    <m/>
    <m/>
    <m/>
    <m/>
    <n v="2"/>
    <s v="Profesional Universitario del Grupo de Planeación"/>
    <s v="Revisar que el informe de gestión de la vigencia cumpla con los requisitos solicitados en el Manual Único de Rendición de Cuentas - MURC incluyendo información sobre la gestión pública y sus resultados"/>
    <s v="a través de la diligenciamiento del autodiagnóstico de Rendición de Cuentas presentado al Equipo líder"/>
    <x v="0"/>
    <x v="0"/>
    <n v="0.4"/>
    <s v="Probabilidad"/>
    <m/>
    <m/>
    <x v="1"/>
    <s v="Continua"/>
    <x v="0"/>
    <s v="Muy Baja"/>
    <n v="0.14399999999999999"/>
    <s v="Mayor"/>
    <n v="0.8"/>
    <s v="Alto"/>
    <m/>
    <m/>
    <m/>
    <m/>
    <x v="1"/>
    <m/>
    <s v="Reducir (mitigar)"/>
    <s v="Escanear la información física original que se tiene en el área de Gestión Documental, con el fin de realizar los préstamos de los documentos de manera digital sin necesidad de manipular los archivos originales"/>
    <s v="Auxiliar, Técnico y Profesional Grupo de Gestión Documental"/>
    <x v="5"/>
    <d v="2023-12-31T00:00:00"/>
    <d v="2023-12-22T00:00:00"/>
    <s v="Se han digitalizado series documentales como los Contratos, Historias Laborales, Ordenes de servicios y Historias Académicas.                 https://caroycuervo-my.sharepoint.com/:f:/g/personal/gestiondocumental_caroycuervo_gov_co/Ekf5qwp-5JtJoPXIjIr33sABmJ3iMMS57NQrOrVcEpaH5A?e=CwhPyK"/>
    <x v="0"/>
    <s v="En el archivo Central Casa Cuervo se está trabajando para poder escanear toda la información que se ha recibido de las transferencias con el fin de prestar la información por medio digital garantizando la conservación del documento, pero en el caso del Archivo Central Yerbabuena no se ha podido realizar el trabajo de escanear la información ya que no contamos con un escáner que nos permita adelantar esta actividad. La actividad continua en desarrollo y avanzando, por lo tanto se solicita ajustar la fecha de implementación para diciembre de 2024"/>
    <s v="Autodiagnóstico realizado y proyección de acta con listado de asistencia del equipo líder donde fue presentado el documento_x000a__x000a_Enlace al informe de gestión: https://www.caroycuervo.gov.co/4-7-1-informes-de-gestion/"/>
    <s v="De acuerdo al Manual Único de Rendición de Cuentas versión 2, se definieron los parámetros y temas a detallar en el informe de Gestión institucional vigencia 2022 y avances 2023 para el Instituto Caro y Cuervo, así mismo, se incorporó la información sobre la gestión pública y sus resultados a través de la diligenciamiento del autodiagnóstico de Rendición de Cuentas presentada al equipo líder de Rendición de cuentas en la mesa de trabajo del día 22 de septiembre de 2023. _x000a__x000a_Se divulgó en la página principal del ICC en el menú de Transparencia y Acceso a la información Pública en el numeral 4.7.1 Informes de gestión - Instituto Caro y Cuervo : Instituto Caro y Cuervo, el respectivo Informe de Gestión institucional vigencia 2022 y avances 2023, de igual manera, se divulgó en el menú Participe. "/>
    <x v="1"/>
    <x v="0"/>
    <x v="1"/>
    <x v="0"/>
    <x v="1"/>
    <s v="Control preventivo: el control debe ser de carácter general, por ejemplo revisar todos los informes dispuestos en la sección de transparencia"/>
  </r>
  <r>
    <x v="2"/>
    <m/>
    <m/>
    <m/>
    <m/>
    <m/>
    <m/>
    <s v="Falta de controles en los préstamos documentales que podría generar pérdida de información relevante para el ICC"/>
    <x v="1"/>
    <x v="1"/>
    <m/>
    <s v="Misión institucional"/>
    <m/>
    <s v="Procesos disciplinarios"/>
    <m/>
    <m/>
    <m/>
    <m/>
    <m/>
    <m/>
    <m/>
    <n v="3"/>
    <s v="Auxiliar, Técnico y Profesional Grupo de Gestión Documental"/>
    <s v="Verificar formato de préstamo de documentos"/>
    <s v="con el fin de identificar la justificación de la consulta, la cantidad de folios, y la fecha de salida e ingreso de la documentación"/>
    <x v="0"/>
    <x v="0"/>
    <n v="0.4"/>
    <s v="Probabilidad"/>
    <m/>
    <m/>
    <x v="0"/>
    <s v="Continua"/>
    <x v="0"/>
    <s v="Muy Baja"/>
    <n v="8.6399999999999991E-2"/>
    <s v="Mayor"/>
    <n v="0.8"/>
    <s v="Alto"/>
    <m/>
    <m/>
    <m/>
    <m/>
    <x v="1"/>
    <m/>
    <m/>
    <m/>
    <m/>
    <x v="1"/>
    <m/>
    <m/>
    <m/>
    <x v="1"/>
    <m/>
    <s v="A modo de muestra se suben 2 GDO-F-09 FORMATO CONTROL DE PRÉSTAMO DE DOCUMENTOS Y EXPEDIENTES-V2.0"/>
    <s v="Para el préstamo de información se ha diligenciado el formato GDO-F-09 FORMATO CONTROL DE PRÉSTAMO DE DOCUMENTOS Y EXPEDIENTES-V2.0, con el fin de llevar un control a todos los préstamos, adicional estamos trabajando con la digitalización de los expedientes que se encuentran en la Sede Centro para el préstamo digital garantizando la conservación y la información de los documentos."/>
    <x v="1"/>
    <x v="2"/>
    <x v="0"/>
    <x v="1"/>
    <x v="1"/>
    <m/>
  </r>
  <r>
    <x v="2"/>
    <m/>
    <m/>
    <m/>
    <m/>
    <m/>
    <m/>
    <m/>
    <x v="1"/>
    <x v="1"/>
    <m/>
    <m/>
    <m/>
    <m/>
    <m/>
    <m/>
    <m/>
    <m/>
    <m/>
    <m/>
    <m/>
    <n v="4"/>
    <s v="Rol webmaster"/>
    <s v="Ajustar información publicada teniendo en cuenta lo enviado por  el coordinador o el área solicitante (responsable de emitir la información) "/>
    <s v="emitiendo un mensaje de aclaración del ajuste realizado"/>
    <x v="2"/>
    <x v="0"/>
    <n v="0.25"/>
    <s v="Impacto"/>
    <m/>
    <m/>
    <x v="1"/>
    <s v="Continua"/>
    <x v="0"/>
    <s v="Muy Baja"/>
    <n v="8.6399999999999991E-2"/>
    <s v="Moderado"/>
    <n v="0.60000000000000009"/>
    <s v="Moderado"/>
    <m/>
    <m/>
    <m/>
    <m/>
    <x v="1"/>
    <m/>
    <m/>
    <m/>
    <m/>
    <x v="1"/>
    <m/>
    <m/>
    <m/>
    <x v="1"/>
    <m/>
    <m/>
    <s v="En el tercer cuatrimestre no se tuvo la necesidad de activar el control"/>
    <x v="1"/>
    <x v="0"/>
    <x v="0"/>
    <x v="1"/>
    <x v="1"/>
    <s v="Control correctivo: El ajuste de información publicada nace de una revisión de los líderes responsables de los documentos o información"/>
  </r>
  <r>
    <x v="2"/>
    <m/>
    <m/>
    <m/>
    <m/>
    <m/>
    <m/>
    <m/>
    <x v="1"/>
    <x v="1"/>
    <m/>
    <m/>
    <m/>
    <m/>
    <m/>
    <m/>
    <m/>
    <m/>
    <m/>
    <m/>
    <m/>
    <n v="5"/>
    <m/>
    <m/>
    <m/>
    <x v="3"/>
    <x v="1"/>
    <s v=""/>
    <s v=""/>
    <m/>
    <m/>
    <x v="2"/>
    <m/>
    <x v="1"/>
    <s v=""/>
    <s v=""/>
    <s v=""/>
    <s v=""/>
    <s v=""/>
    <m/>
    <m/>
    <m/>
    <m/>
    <x v="1"/>
    <m/>
    <m/>
    <m/>
    <m/>
    <x v="1"/>
    <m/>
    <m/>
    <m/>
    <x v="1"/>
    <m/>
    <m/>
    <m/>
    <x v="1"/>
    <x v="1"/>
    <x v="2"/>
    <x v="1"/>
    <x v="1"/>
    <m/>
  </r>
  <r>
    <x v="2"/>
    <m/>
    <m/>
    <m/>
    <m/>
    <m/>
    <m/>
    <m/>
    <x v="1"/>
    <x v="1"/>
    <m/>
    <m/>
    <m/>
    <m/>
    <m/>
    <m/>
    <m/>
    <m/>
    <m/>
    <m/>
    <m/>
    <n v="6"/>
    <m/>
    <m/>
    <m/>
    <x v="3"/>
    <x v="1"/>
    <s v=""/>
    <s v=""/>
    <m/>
    <m/>
    <x v="2"/>
    <m/>
    <x v="1"/>
    <s v=""/>
    <s v=""/>
    <s v=""/>
    <s v=""/>
    <s v=""/>
    <m/>
    <m/>
    <m/>
    <m/>
    <x v="1"/>
    <m/>
    <m/>
    <m/>
    <m/>
    <x v="1"/>
    <m/>
    <m/>
    <m/>
    <x v="1"/>
    <m/>
    <m/>
    <m/>
    <x v="1"/>
    <x v="1"/>
    <x v="2"/>
    <x v="1"/>
    <x v="1"/>
    <m/>
  </r>
  <r>
    <x v="3"/>
    <s v="DES-C1"/>
    <s v="Posibilidad de recibir o solicitar"/>
    <s v="cualquier dádiva o beneficio"/>
    <s v="a nombre propio o de terceros"/>
    <s v="con el fin de nombrar a alguien sin el cumplimiento de los requisitos "/>
    <s v="Posibilidad de recibir o solicitar cualquier dádiva o beneficio a nombre propio o de terceros con el fin de nombrar a alguien sin el cumplimiento de los requisitos "/>
    <s v="Abuso de poder"/>
    <x v="0"/>
    <x v="4"/>
    <s v="número de posesiones al año"/>
    <s v="Grupo de trabajo o proceso"/>
    <s v="Recursos económicos"/>
    <s v="Intervención organismos"/>
    <s v="Institucional"/>
    <s v="Baja"/>
    <n v="0.4"/>
    <s v="Catastrófico"/>
    <n v="1"/>
    <s v="Extremo"/>
    <n v="22"/>
    <n v="1"/>
    <s v="Profesional especializado, Grado 17 del Grupo de Talento Humano"/>
    <s v="Validar los requisitos del personal vinculado "/>
    <s v="a través de la elaboración de certificación de cumplimiento de requisitos"/>
    <x v="0"/>
    <x v="0"/>
    <n v="0.4"/>
    <s v="Probabilidad"/>
    <n v="0.29920000000000002"/>
    <n v="0.25"/>
    <x v="0"/>
    <s v="Continua"/>
    <x v="0"/>
    <s v="Baja"/>
    <n v="0.24"/>
    <s v="Catastrófico"/>
    <n v="1"/>
    <s v="Extremo"/>
    <s v="Muy Baja"/>
    <n v="0.10079999999999999"/>
    <s v="Mayor"/>
    <n v="0.75"/>
    <x v="0"/>
    <n v="14"/>
    <s v="Reducir (mitigar)"/>
    <s v="Actualizar el procedimiento de vinculación y divulgarlo por comunicación interna en el Instituto Caro y Cuervo "/>
    <s v="Profesional especializado Grado 13 Grupo de talento humano "/>
    <x v="3"/>
    <d v="2023-08-31T00:00:00"/>
    <d v="2023-12-26T00:00:00"/>
    <s v="Se creó y divulgó el procedimiento de selección y vinculación"/>
    <x v="2"/>
    <s v="se aprobó el 31 de julio. https://sig.caroycuervo.gov.co/DocumentosSIG/DES-P-5.pdf_x000a_Se socializó por medio de comunicación interna el día 15 de agosto"/>
    <s v="Certificados de cumplimiento de requisitos"/>
    <s v="Durante el tercer cuatrimestre de 2023, se posesionaron funcionarios y se elaboraron sus respectivos certificados de cumplimiento de requisitos previa verificación de las hojas de vida y previa posesión."/>
    <x v="0"/>
    <x v="2"/>
    <x v="1"/>
    <x v="0"/>
    <x v="0"/>
    <s v="Plan de reducción: dada la reciente aprobación de la nueva versión del procedimiento, es pertinente esperar un tiempo para verificar la efectividad de sus puntos del control"/>
  </r>
  <r>
    <x v="3"/>
    <m/>
    <m/>
    <m/>
    <m/>
    <m/>
    <m/>
    <s v="Actos administrativos de nombramiento de funcionarios sin verificación previa del cumplimiento de requisitos de estudio y experiencia para la correspondiente vinculación."/>
    <x v="1"/>
    <x v="1"/>
    <m/>
    <s v="Metas u objetivos"/>
    <s v="Calidad de vida comunidad"/>
    <s v="Sanciones"/>
    <s v="Sectorial"/>
    <m/>
    <m/>
    <m/>
    <m/>
    <m/>
    <m/>
    <n v="2"/>
    <s v="Profesional especializado Grado 13 del grupo de talento humano"/>
    <s v="Verifica que los soportes de requisitos del candidatos corresponda con los requisitos establecidos en el manual de funciones y competencias laborales "/>
    <s v="a través de la expedición de certificación de cumplimiento de requisitos que expide el coordinador del grupo de talento humano y la aprobación de la hoja de vida en el SIGEP II."/>
    <x v="0"/>
    <x v="0"/>
    <n v="0.4"/>
    <s v="Probabilidad"/>
    <m/>
    <m/>
    <x v="0"/>
    <s v="Continua"/>
    <x v="0"/>
    <s v="Muy Baja"/>
    <n v="0.14399999999999999"/>
    <s v="Catastrófico"/>
    <n v="1"/>
    <s v="Extremo"/>
    <m/>
    <m/>
    <m/>
    <m/>
    <x v="1"/>
    <m/>
    <s v="Reducir (mitigar)"/>
    <s v="Incluir dentro del programa de inducción el curso de Integridad, Transparencia y Lucha contra la corrupción, realizando seguimiento sobre la culminación del curso"/>
    <s v="Rol profesional Grupo de Talento Humano"/>
    <x v="3"/>
    <d v="2024-12-31T00:00:00"/>
    <d v="2023-12-26T00:00:00"/>
    <s v="Cartas de bienvenidas e informe de integridad"/>
    <x v="2"/>
    <s v="Durante el tercer cuatrimestre se elaboraron las cartas de bienvenida donde se incluyó en la inducción el curso de Integridad, Transparencia y Lucha contra la corrupción._x000a_Adicionalmente se presenta informe con el seguimiento de los funcionarios con cumplimiento y los que faltan por desarrollar el curso. "/>
    <s v="Certificados de cumplimiento de requisitos"/>
    <s v="Durante el tercer cuatrimestre de 2023, se posesionaron funcionarios y se elaboraron sus respectivos certificados de cumplimiento de requisitos previa verificación de las hojas de vida y previa posesión."/>
    <x v="1"/>
    <x v="2"/>
    <x v="1"/>
    <x v="0"/>
    <x v="1"/>
    <m/>
  </r>
  <r>
    <x v="3"/>
    <m/>
    <m/>
    <m/>
    <m/>
    <m/>
    <m/>
    <s v="Actos administrativos que no atienden los lineamientos legales para la correspondiente vinculación."/>
    <x v="1"/>
    <x v="1"/>
    <m/>
    <s v="Misión institucional"/>
    <s v="Información"/>
    <s v="Procesos disciplinarios"/>
    <m/>
    <m/>
    <m/>
    <m/>
    <m/>
    <m/>
    <m/>
    <n v="3"/>
    <s v="Profesional especializado, Grado 17 del Grupo de Talento Humano"/>
    <s v="Validar que el director general y el subdirector administrativo y financiero conozcan sobre la situación de los posesionados activos en la planta"/>
    <s v="y en el evento que no se tomen acciones respecto al informe, se remitirá la información a la Unidad de Control Interno de Gestión"/>
    <x v="1"/>
    <x v="0"/>
    <n v="0.3"/>
    <s v="Probabilidad"/>
    <m/>
    <m/>
    <x v="1"/>
    <s v="Continua"/>
    <x v="0"/>
    <s v="Muy Baja"/>
    <n v="0.10079999999999999"/>
    <s v="Catastrófico"/>
    <n v="1"/>
    <s v="Extremo"/>
    <m/>
    <m/>
    <m/>
    <m/>
    <x v="1"/>
    <m/>
    <m/>
    <m/>
    <m/>
    <x v="1"/>
    <m/>
    <m/>
    <m/>
    <x v="1"/>
    <m/>
    <m/>
    <m/>
    <x v="1"/>
    <x v="2"/>
    <x v="0"/>
    <x v="1"/>
    <x v="1"/>
    <m/>
  </r>
  <r>
    <x v="3"/>
    <m/>
    <m/>
    <m/>
    <m/>
    <m/>
    <m/>
    <m/>
    <x v="1"/>
    <x v="1"/>
    <m/>
    <s v="Misión sectorial"/>
    <m/>
    <s v="Procesos fiscales"/>
    <m/>
    <m/>
    <m/>
    <m/>
    <m/>
    <m/>
    <m/>
    <n v="4"/>
    <s v="Director General y Subdirector Administrativo y Financiero"/>
    <s v="Aplicar Ley 190 del 1995"/>
    <s v="Por la cual se dictan normas tendientes a preservar la moralidad en la Administración Pública y se fijan disposiciones con el fin de erradicar la corrupción administrativa."/>
    <x v="2"/>
    <x v="0"/>
    <n v="0.25"/>
    <s v="Impacto"/>
    <m/>
    <m/>
    <x v="0"/>
    <s v="Aleatoria"/>
    <x v="0"/>
    <s v="Muy Baja"/>
    <n v="0.10079999999999999"/>
    <s v="Mayor"/>
    <n v="0.75"/>
    <s v="Alto"/>
    <m/>
    <m/>
    <m/>
    <m/>
    <x v="1"/>
    <m/>
    <m/>
    <m/>
    <m/>
    <x v="1"/>
    <m/>
    <m/>
    <m/>
    <x v="1"/>
    <m/>
    <m/>
    <s v="En el último cuatrimestre no fue necesario activar el control"/>
    <x v="1"/>
    <x v="0"/>
    <x v="0"/>
    <x v="1"/>
    <x v="1"/>
    <s v="Control correctivo: invocar el cumplimiento legal es muy general y no establece la acción específica y el cómo se aplica el control ya que las normas indican que se debe cumplir pero el como hacerlo"/>
  </r>
  <r>
    <x v="3"/>
    <m/>
    <m/>
    <m/>
    <m/>
    <m/>
    <m/>
    <m/>
    <x v="1"/>
    <x v="1"/>
    <m/>
    <s v="Productos o servicios"/>
    <m/>
    <s v="Procesos penales"/>
    <m/>
    <m/>
    <m/>
    <m/>
    <m/>
    <m/>
    <m/>
    <n v="5"/>
    <m/>
    <m/>
    <m/>
    <x v="3"/>
    <x v="1"/>
    <s v=""/>
    <s v=""/>
    <m/>
    <m/>
    <x v="2"/>
    <m/>
    <x v="1"/>
    <s v=""/>
    <s v=""/>
    <s v=""/>
    <s v=""/>
    <s v=""/>
    <m/>
    <m/>
    <m/>
    <m/>
    <x v="1"/>
    <m/>
    <m/>
    <m/>
    <m/>
    <x v="1"/>
    <m/>
    <m/>
    <m/>
    <x v="1"/>
    <m/>
    <m/>
    <s v="En el último cuatrimestre no fue necesario activar el control"/>
    <x v="1"/>
    <x v="1"/>
    <x v="2"/>
    <x v="1"/>
    <x v="1"/>
    <m/>
  </r>
  <r>
    <x v="3"/>
    <m/>
    <m/>
    <m/>
    <m/>
    <m/>
    <m/>
    <m/>
    <x v="1"/>
    <x v="1"/>
    <m/>
    <m/>
    <m/>
    <m/>
    <m/>
    <m/>
    <m/>
    <m/>
    <m/>
    <m/>
    <m/>
    <n v="6"/>
    <m/>
    <s v=" "/>
    <m/>
    <x v="3"/>
    <x v="1"/>
    <s v=""/>
    <s v=""/>
    <m/>
    <m/>
    <x v="2"/>
    <m/>
    <x v="1"/>
    <s v=""/>
    <s v=""/>
    <s v=""/>
    <s v=""/>
    <s v=""/>
    <m/>
    <m/>
    <m/>
    <m/>
    <x v="1"/>
    <m/>
    <m/>
    <m/>
    <m/>
    <x v="1"/>
    <m/>
    <m/>
    <m/>
    <x v="1"/>
    <m/>
    <m/>
    <m/>
    <x v="1"/>
    <x v="1"/>
    <x v="2"/>
    <x v="1"/>
    <x v="1"/>
    <m/>
  </r>
  <r>
    <x v="4"/>
    <s v="FOR-C1"/>
    <s v="Posibilidad de recibir dádivas"/>
    <s v="para ajustar notas de estudiantes"/>
    <s v="por parte del docente"/>
    <s v="omitiendo la evaluación objetiva"/>
    <s v="Posibilidad de recibir dádivas para ajustar notas de estudiantes por parte del docente omitiendo la evaluación objetiva"/>
    <s v="Falta de transparencia en el proceso de calificación "/>
    <x v="0"/>
    <x v="5"/>
    <s v="Estudiantes "/>
    <s v="Grupo de trabajo o proceso"/>
    <m/>
    <s v="Intervención organismos"/>
    <s v="Institucional"/>
    <s v="Media"/>
    <n v="0.6"/>
    <s v="Mayor"/>
    <n v="0.8"/>
    <s v="Alto"/>
    <n v="17"/>
    <n v="1"/>
    <s v="Contratista profesional encargado de la plataforma Academusoft"/>
    <s v="Validar el período establecido en calendario académico para subir las notas de cada asignatura por parte del docente"/>
    <s v="informando a la decanatura qué docentes no cumplieron con el plazo establecido, se realiza un llamado de atención al docente solicitando la explicación del incumplimiento"/>
    <x v="0"/>
    <x v="2"/>
    <n v="0.5"/>
    <s v="Probabilidad"/>
    <n v="0.42"/>
    <n v="0.4"/>
    <x v="0"/>
    <s v="Continua"/>
    <x v="0"/>
    <s v="Baja"/>
    <n v="0.3"/>
    <s v="Mayor"/>
    <n v="0.8"/>
    <s v="Alto"/>
    <s v="Muy Baja"/>
    <n v="0.18"/>
    <s v="Moderado"/>
    <n v="0.4"/>
    <x v="2"/>
    <n v="11"/>
    <s v="Aceptar"/>
    <m/>
    <m/>
    <x v="1"/>
    <m/>
    <m/>
    <m/>
    <x v="1"/>
    <m/>
    <s v="Se carga calendario académico en FOR-C1"/>
    <s v="El encargado de la plataforma informa en el mes de diciembre a través del correo electrónico sobre las actividades realizadas en el cierre académico reportando sobre las novedades encontradas"/>
    <x v="0"/>
    <x v="2"/>
    <x v="0"/>
    <x v="2"/>
    <x v="0"/>
    <s v="Control preventivo: falta indicar en dónde se encuentra documentado el control"/>
  </r>
  <r>
    <x v="4"/>
    <m/>
    <m/>
    <m/>
    <m/>
    <m/>
    <m/>
    <s v="Tráfico de influencias"/>
    <x v="1"/>
    <x v="1"/>
    <m/>
    <s v="Metas u objetivos"/>
    <s v="Calidad de vida comunidad"/>
    <s v="Sanciones"/>
    <s v="Sectorial"/>
    <m/>
    <m/>
    <m/>
    <m/>
    <m/>
    <m/>
    <n v="2"/>
    <s v="Auxiliar administrativo Facultad Seminario Andrés Bello"/>
    <s v="Verificar que el reglamento docente vigente se encuentre publicado"/>
    <s v="en la Página Web Institucional y realizar divulgación del mismo"/>
    <x v="0"/>
    <x v="0"/>
    <n v="0.4"/>
    <s v="Probabilidad"/>
    <m/>
    <m/>
    <x v="0"/>
    <s v="Continua"/>
    <x v="0"/>
    <s v="Muy Baja"/>
    <n v="0.18"/>
    <s v="Mayor"/>
    <n v="0.8"/>
    <s v="Alto"/>
    <m/>
    <m/>
    <m/>
    <m/>
    <x v="1"/>
    <m/>
    <m/>
    <m/>
    <m/>
    <x v="1"/>
    <m/>
    <m/>
    <m/>
    <x v="1"/>
    <m/>
    <s v="Enlace publicado en la web: https://www.caroycuervo.gov.co/resolucion-0111-de-2013/"/>
    <s v="Actualmente en la página web se encuentra publicado el reglamento docente"/>
    <x v="1"/>
    <x v="0"/>
    <x v="1"/>
    <x v="1"/>
    <x v="1"/>
    <s v="Control preventivo: la generación y divulgación de documentos no es una acción de control, se recomienda evaluar el conocimiento de los establecido en el reglamento"/>
  </r>
  <r>
    <x v="4"/>
    <m/>
    <m/>
    <m/>
    <m/>
    <m/>
    <m/>
    <m/>
    <x v="1"/>
    <x v="1"/>
    <s v="Estudiantes "/>
    <s v="Misión institucional"/>
    <s v="Información"/>
    <m/>
    <m/>
    <m/>
    <m/>
    <m/>
    <m/>
    <m/>
    <m/>
    <n v="3"/>
    <s v="Contratista profesional encargado de la plataforma Academusoft"/>
    <s v="Validar el cierre de notas del período establecido en calendario académico"/>
    <s v="para verificar las notas faltantes de subir a través de la plataforma Academusoft en el periodo establecido. A partir de este cierre toda modificación deberá ser elevada por el docente al Consejo de Facultad para su consideración"/>
    <x v="2"/>
    <x v="0"/>
    <n v="0.25"/>
    <s v="Impacto"/>
    <m/>
    <m/>
    <x v="0"/>
    <s v="Aleatoria"/>
    <x v="0"/>
    <s v="Muy Baja"/>
    <n v="0.18"/>
    <s v="Moderado"/>
    <n v="0.60000000000000009"/>
    <s v="Moderado"/>
    <m/>
    <m/>
    <m/>
    <m/>
    <x v="1"/>
    <m/>
    <m/>
    <m/>
    <m/>
    <x v="1"/>
    <m/>
    <m/>
    <m/>
    <x v="1"/>
    <m/>
    <m/>
    <s v="El control no ha tenido la necesidad de activarse"/>
    <x v="1"/>
    <x v="2"/>
    <x v="0"/>
    <x v="1"/>
    <x v="1"/>
    <m/>
  </r>
  <r>
    <x v="4"/>
    <m/>
    <m/>
    <m/>
    <m/>
    <m/>
    <m/>
    <m/>
    <x v="1"/>
    <x v="1"/>
    <m/>
    <m/>
    <m/>
    <m/>
    <m/>
    <m/>
    <m/>
    <m/>
    <m/>
    <m/>
    <m/>
    <n v="4"/>
    <s v="Consejo Académico con apoyo del secretario técnico del consejo"/>
    <s v="Sancionar al docente"/>
    <s v="por medio de la aplicación del reglamento docente"/>
    <x v="2"/>
    <x v="0"/>
    <n v="0.25"/>
    <s v="Impacto"/>
    <m/>
    <m/>
    <x v="0"/>
    <s v="Continua"/>
    <x v="0"/>
    <s v="Muy Baja"/>
    <n v="0.18"/>
    <s v="Moderado"/>
    <n v="0.45000000000000007"/>
    <s v="Moderado"/>
    <m/>
    <m/>
    <m/>
    <m/>
    <x v="1"/>
    <m/>
    <m/>
    <m/>
    <m/>
    <x v="1"/>
    <m/>
    <m/>
    <m/>
    <x v="1"/>
    <m/>
    <m/>
    <s v="El control no ha tenido la necesidad de activarse"/>
    <x v="1"/>
    <x v="2"/>
    <x v="0"/>
    <x v="1"/>
    <x v="1"/>
    <m/>
  </r>
  <r>
    <x v="4"/>
    <m/>
    <m/>
    <m/>
    <m/>
    <m/>
    <m/>
    <m/>
    <x v="1"/>
    <x v="1"/>
    <m/>
    <s v="Productos o servicios"/>
    <m/>
    <m/>
    <m/>
    <m/>
    <m/>
    <m/>
    <m/>
    <m/>
    <m/>
    <n v="5"/>
    <s v="Profesionales y técnicos de la Facultad Seminario Andrés Bello"/>
    <s v="Denunciar ante la autoridad correspondiente"/>
    <s v="Mediante escrito o correo electrónico, con soportes del caso allegados a la Facultad Seminario Andrés Bello"/>
    <x v="2"/>
    <x v="0"/>
    <n v="0.25"/>
    <s v="Impacto"/>
    <m/>
    <m/>
    <x v="1"/>
    <s v="Continua"/>
    <x v="0"/>
    <s v="Muy Baja"/>
    <n v="0.18"/>
    <s v="Moderado"/>
    <n v="0.4"/>
    <s v="Moderado"/>
    <m/>
    <m/>
    <m/>
    <m/>
    <x v="1"/>
    <m/>
    <m/>
    <m/>
    <m/>
    <x v="1"/>
    <m/>
    <m/>
    <m/>
    <x v="1"/>
    <m/>
    <m/>
    <s v="El control no ha tenido la necesidad de activarse"/>
    <x v="1"/>
    <x v="2"/>
    <x v="0"/>
    <x v="1"/>
    <x v="1"/>
    <m/>
  </r>
  <r>
    <x v="4"/>
    <m/>
    <m/>
    <m/>
    <m/>
    <m/>
    <m/>
    <m/>
    <x v="1"/>
    <x v="1"/>
    <m/>
    <m/>
    <m/>
    <m/>
    <m/>
    <m/>
    <m/>
    <m/>
    <m/>
    <m/>
    <m/>
    <n v="6"/>
    <m/>
    <m/>
    <m/>
    <x v="3"/>
    <x v="1"/>
    <s v=""/>
    <s v=""/>
    <m/>
    <m/>
    <x v="2"/>
    <m/>
    <x v="1"/>
    <s v=""/>
    <s v=""/>
    <s v=""/>
    <s v=""/>
    <s v=""/>
    <m/>
    <m/>
    <m/>
    <m/>
    <x v="1"/>
    <m/>
    <m/>
    <m/>
    <m/>
    <x v="1"/>
    <m/>
    <m/>
    <m/>
    <x v="1"/>
    <m/>
    <m/>
    <m/>
    <x v="1"/>
    <x v="1"/>
    <x v="2"/>
    <x v="1"/>
    <x v="1"/>
    <m/>
  </r>
  <r>
    <x v="5"/>
    <s v="DIS-C1"/>
    <s v="Posibilidad de recibir o solicitar"/>
    <s v="cualquier dádiva o beneficio"/>
    <s v="a nombre propio o de terceros"/>
    <s v="con el fin de archivar o fallar de forma equivocada los procesos disciplinarios, ocultando u omitiendo información veraz"/>
    <s v="Posibilidad de recibir o solicitar cualquier dádiva o beneficio a nombre propio o de terceros con el fin de archivar o fallar de forma equivocada los procesos disciplinarios, ocultando u omitiendo información veraz"/>
    <s v="Tráfico de influencias"/>
    <x v="0"/>
    <x v="6"/>
    <s v="Procesos  Disciplinarios "/>
    <s v="Grupo de trabajo o proceso"/>
    <s v="Recursos económicos"/>
    <s v="Intervención organismos"/>
    <s v="Institucional"/>
    <s v="Media"/>
    <n v="0.6"/>
    <s v="Catastrófico"/>
    <n v="1"/>
    <s v="Extremo"/>
    <n v="23"/>
    <n v="1"/>
    <s v="Profesional especializado control interno disciplinario"/>
    <s v="Cotejar que las decisiones en los autos están de acuerdo a la normatividad vigente "/>
    <s v="a través de la revisión del expediente del proceso, documentado en el procedimiento ordinario y verbal"/>
    <x v="0"/>
    <x v="0"/>
    <n v="0.4"/>
    <s v="Probabilidad"/>
    <n v="0.42359999999999998"/>
    <n v="0.25"/>
    <x v="0"/>
    <s v="Continua"/>
    <x v="0"/>
    <s v="Baja"/>
    <n v="0.36"/>
    <s v="Catastrófico"/>
    <n v="1"/>
    <s v="Extremo"/>
    <s v="Muy Baja"/>
    <n v="0.1764"/>
    <s v="Mayor"/>
    <n v="0.75"/>
    <x v="0"/>
    <n v="14"/>
    <s v="Reducir (mitigar)"/>
    <s v="Actualizar procedimientos de control interno disciplinario de acuerdo a la Ley 1952 de 2019 modificada por la 2094 de 2021 con el fin de determinar más actores en un proceso disciplinario bajo la nueva normatividad que permita establecer nuevos controles o compartir el riesgo"/>
    <s v="Profesional Especializado de Control Interno Disciplinario"/>
    <x v="6"/>
    <d v="2023-10-31T00:00:00"/>
    <d v="2023-12-26T00:00:00"/>
    <s v="Modificación del procedimiento de Control Disciplinario Interno para la entidad y correos de reuniones"/>
    <x v="0"/>
    <s v="Se han adelantado mesas de trabajo para revisar la articulación de la versión actualizada del procedimiento de Control Disciplinario Interno de la ICC en las fechas 7-12-2023, 12-12-2023 y 18-12-2023._x000a__x000a_Se solicita ajustar la fecha a 31 de enero para culminar con la articulación de los procedimientos y documentos del proceso"/>
    <s v="Copia del correo del 5-12-2023 por el cual se remite al Subdirector Administrativo y Financiero informe sobre el estado de los expedientes activos (Con reserva)"/>
    <s v="Se verifica el trámite de inicio de actuación disciplinaria respecto a los expedientes en curso, originados por informes o quejas allegados a las instancias de Control Disciplinario Interno de la entidad._x000a_Se expone el estado de los expedientes, de acuerdo al trámite seguido de acuerdo a lo establecido por el Código General Disciplinario"/>
    <x v="0"/>
    <x v="2"/>
    <x v="0"/>
    <x v="0"/>
    <x v="0"/>
    <m/>
  </r>
  <r>
    <x v="5"/>
    <m/>
    <m/>
    <m/>
    <m/>
    <m/>
    <m/>
    <s v="Conflictos de intereses"/>
    <x v="1"/>
    <x v="1"/>
    <m/>
    <s v="Metas u objetivos"/>
    <s v="Calidad de vida comunidad"/>
    <s v="Sanciones"/>
    <s v="Sectorial"/>
    <m/>
    <m/>
    <m/>
    <m/>
    <m/>
    <m/>
    <n v="2"/>
    <s v="Subdirector administrativo con apoyo de Profesional especializado control interno disciplinario "/>
    <s v="Revisar que la información proyectada en los autos disciplinarios corresponde a los procesos disciplinarios"/>
    <s v="a través de la revisión de los oficios, autos y audiencias del proceso disciplinario, documentado en el procedimiento ordinario y verbal"/>
    <x v="1"/>
    <x v="0"/>
    <n v="0.3"/>
    <s v="Probabilidad"/>
    <m/>
    <m/>
    <x v="0"/>
    <s v="Continua"/>
    <x v="0"/>
    <s v="Baja"/>
    <n v="0.252"/>
    <s v="Catastrófico"/>
    <n v="1"/>
    <s v="Extremo"/>
    <m/>
    <m/>
    <m/>
    <m/>
    <x v="1"/>
    <m/>
    <s v="Reducir (mitigar)"/>
    <s v="Realizar socializaciones respecto al nuevo código disciplinario con el fin de dar a conocer los deberes y derechos de los funcionarios públicos en la entidad"/>
    <s v="Profesional Especializado de Control Interno Disciplinario"/>
    <x v="6"/>
    <d v="2023-12-31T00:00:00"/>
    <d v="2023-12-26T00:00:00"/>
    <s v="Los días 17 y 24 de noviembre y 1 de diciembre se enviaron por comunicación interna ' !Échale Ojo' los mensajes de divulgación referentes al Derecho Disciplinario Interno. "/>
    <x v="2"/>
    <s v="Se presentan mensajes de divulgación respecto al cumplimiento de los términos para las respuestas a PQRSD, las consecuencias disciplinarias de su incumplimiento y sobre la reserva de la información"/>
    <s v="Copia del correo del 5-12-2023 por el cual se remite al Subdirector Administrativo y Financiero informe sobre el estado de los expedientes activos (Con reserva)"/>
    <s v="Se verifica que las actuaciones procesales se encuentran enmarcadas en la normatividad vigente"/>
    <x v="1"/>
    <x v="2"/>
    <x v="0"/>
    <x v="0"/>
    <x v="1"/>
    <m/>
  </r>
  <r>
    <x v="5"/>
    <m/>
    <m/>
    <m/>
    <m/>
    <m/>
    <m/>
    <m/>
    <x v="1"/>
    <x v="1"/>
    <m/>
    <s v="Misión institucional"/>
    <s v="Información"/>
    <s v="Procesos disciplinarios"/>
    <s v="Regional"/>
    <m/>
    <m/>
    <m/>
    <m/>
    <m/>
    <m/>
    <n v="3"/>
    <s v="Profesional Especializado de Control Interno Disciplinario"/>
    <s v="Validar la apertura del proceso de investigación o indagación previa para determinar si se incurre en una falta disciplinaria"/>
    <s v="a través del inicio del trámite del proceso y se formaliza mediante un auto de apertura. Cualquier funcionario, contratista o ciudadano que detecte la situación puede instaurar la respectiva solicitud. Documentado en el procedimiento ordinario y verbal"/>
    <x v="1"/>
    <x v="0"/>
    <n v="0.3"/>
    <s v="Probabilidad"/>
    <m/>
    <m/>
    <x v="0"/>
    <s v="Continua"/>
    <x v="0"/>
    <s v="Muy Baja"/>
    <n v="0.1764"/>
    <s v="Catastrófico"/>
    <n v="1"/>
    <s v="Extremo"/>
    <m/>
    <m/>
    <m/>
    <m/>
    <x v="1"/>
    <m/>
    <m/>
    <m/>
    <m/>
    <x v="1"/>
    <m/>
    <m/>
    <m/>
    <x v="1"/>
    <m/>
    <m/>
    <s v="El control no ha tenido la necesidad de activarse"/>
    <x v="1"/>
    <x v="2"/>
    <x v="0"/>
    <x v="1"/>
    <x v="1"/>
    <s v="Este control es de tipo correctivo, falta indicar dónde se encuentra documentado el control"/>
  </r>
  <r>
    <x v="5"/>
    <m/>
    <m/>
    <m/>
    <m/>
    <m/>
    <m/>
    <m/>
    <x v="1"/>
    <x v="1"/>
    <m/>
    <m/>
    <m/>
    <m/>
    <m/>
    <m/>
    <m/>
    <m/>
    <m/>
    <m/>
    <m/>
    <n v="4"/>
    <s v="Subdirector Administrativo y Financiero con apoyo del Profesional Especializado de Control Interno Disciplinario"/>
    <s v="Iniciar la instrucción del proceso disciplinario y en el caso de que el proceso vaya a otra instancia, como lo es el pliego de cargos, se remite a la Procuraduría General de la Nación"/>
    <s v="a través de documento oficial institucional. Se llega a esta acción debido a que actualmente la entidad no tiene un Grupo de Control Interno Disciplinario. Documentado en el procedimiento ordinario y verbal"/>
    <x v="2"/>
    <x v="0"/>
    <n v="0.25"/>
    <s v="Impacto"/>
    <m/>
    <m/>
    <x v="0"/>
    <s v="Continua"/>
    <x v="0"/>
    <s v="Muy Baja"/>
    <n v="0.1764"/>
    <s v="Mayor"/>
    <n v="0.75"/>
    <s v="Alto"/>
    <m/>
    <m/>
    <m/>
    <m/>
    <x v="1"/>
    <m/>
    <m/>
    <m/>
    <m/>
    <x v="1"/>
    <m/>
    <m/>
    <m/>
    <x v="1"/>
    <m/>
    <m/>
    <s v="Se informa que durante este trimestre no se han remitido expedientes a la Procuraduría General de la Nación"/>
    <x v="1"/>
    <x v="0"/>
    <x v="0"/>
    <x v="1"/>
    <x v="1"/>
    <s v="Control correctivo: No es necesario que el ICC, cree un grupo de control disciplinario interno sino una oficina de alto nivel (artículo 93 de la ley 1952 de 2019), asunto que se debería abordar en el rediseño institucional ¿cuál es la diferencia de este control con el anterior?"/>
  </r>
  <r>
    <x v="5"/>
    <m/>
    <m/>
    <m/>
    <m/>
    <m/>
    <m/>
    <m/>
    <x v="1"/>
    <x v="1"/>
    <m/>
    <m/>
    <m/>
    <m/>
    <m/>
    <m/>
    <m/>
    <m/>
    <m/>
    <m/>
    <m/>
    <n v="5"/>
    <m/>
    <m/>
    <m/>
    <x v="3"/>
    <x v="1"/>
    <s v=""/>
    <s v=""/>
    <m/>
    <m/>
    <x v="2"/>
    <m/>
    <x v="1"/>
    <s v=""/>
    <s v=""/>
    <s v=""/>
    <s v=""/>
    <s v=""/>
    <m/>
    <m/>
    <m/>
    <m/>
    <x v="1"/>
    <m/>
    <m/>
    <m/>
    <m/>
    <x v="1"/>
    <m/>
    <m/>
    <m/>
    <x v="1"/>
    <m/>
    <m/>
    <m/>
    <x v="1"/>
    <x v="1"/>
    <x v="2"/>
    <x v="1"/>
    <x v="1"/>
    <m/>
  </r>
  <r>
    <x v="5"/>
    <m/>
    <m/>
    <m/>
    <m/>
    <m/>
    <m/>
    <m/>
    <x v="1"/>
    <x v="1"/>
    <m/>
    <m/>
    <m/>
    <m/>
    <m/>
    <m/>
    <m/>
    <m/>
    <m/>
    <m/>
    <m/>
    <n v="6"/>
    <m/>
    <m/>
    <m/>
    <x v="3"/>
    <x v="1"/>
    <s v=""/>
    <s v=""/>
    <m/>
    <m/>
    <x v="2"/>
    <m/>
    <x v="1"/>
    <s v=""/>
    <s v=""/>
    <s v=""/>
    <s v=""/>
    <s v=""/>
    <m/>
    <m/>
    <m/>
    <m/>
    <x v="1"/>
    <m/>
    <m/>
    <m/>
    <m/>
    <x v="1"/>
    <m/>
    <m/>
    <m/>
    <x v="1"/>
    <m/>
    <m/>
    <m/>
    <x v="1"/>
    <x v="1"/>
    <x v="2"/>
    <x v="1"/>
    <x v="1"/>
    <m/>
  </r>
  <r>
    <x v="6"/>
    <s v="ALI-C1"/>
    <s v="Posibilidad de recibir o solicitar"/>
    <s v="cualquier dádiva o beneficio"/>
    <s v="a nombre propio o de terceros"/>
    <s v="con el fin de celebrar una alianza"/>
    <s v="Posibilidad de recibir o solicitar cualquier dádiva o beneficio a nombre propio o de terceros con el fin de celebrar una alianza"/>
    <s v="Falta de ética, integridad y valores personales de los servidores públicos que participan en dichas actividades"/>
    <x v="0"/>
    <x v="4"/>
    <s v="Convenios "/>
    <s v="Grupo de trabajo o proceso"/>
    <s v="Recursos económicos"/>
    <s v="Intervención organismos"/>
    <s v="Institucional"/>
    <s v="Baja"/>
    <n v="0.4"/>
    <s v="Catastrófico"/>
    <n v="1"/>
    <s v="Extremo"/>
    <n v="22"/>
    <n v="1"/>
    <s v="Asesora Dirección General"/>
    <s v="Verificar la aplicación de puntos de control  "/>
    <s v="a través de la revisión procedimental del ALI-P-1_x000a_Asesoría en el establecimiento de las relaciones interinstitucionales"/>
    <x v="0"/>
    <x v="0"/>
    <n v="0.4"/>
    <s v="Probabilidad"/>
    <n v="0.29920000000000002"/>
    <n v="0.25"/>
    <x v="0"/>
    <s v="Continua"/>
    <x v="0"/>
    <s v="Baja"/>
    <n v="0.24"/>
    <s v="Catastrófico"/>
    <n v="1"/>
    <s v="Extremo"/>
    <s v="Muy Baja"/>
    <n v="0.10079999999999999"/>
    <s v="Mayor"/>
    <n v="0.75"/>
    <x v="0"/>
    <n v="14"/>
    <s v="Reducir (mitigar)"/>
    <m/>
    <m/>
    <x v="4"/>
    <m/>
    <m/>
    <m/>
    <x v="3"/>
    <m/>
    <s v="Correos electrónicos de aprobaciones a la suscripción del convenio celebrado IFSP y prácticas del convenio con U Santo Tomás"/>
    <s v="Durante el último cuatrimestre se aprobó la suscripción del convenio celebrado IFSP y prácticas del convenio con U Santo Tomás, teniendo en cuenta los controles evidenciados en el procedimiento"/>
    <x v="0"/>
    <x v="0"/>
    <x v="0"/>
    <x v="1"/>
    <x v="0"/>
    <s v="Control preventivo: la descripción del control es generalizada y no permite identificar el &quot;cómo&quot; de la acción"/>
  </r>
  <r>
    <x v="6"/>
    <m/>
    <m/>
    <m/>
    <m/>
    <m/>
    <m/>
    <s v="Existencia de intereses personales"/>
    <x v="1"/>
    <x v="1"/>
    <s v="Convenios "/>
    <s v="Metas u objetivos"/>
    <m/>
    <s v="Sanciones"/>
    <s v="Sectorial"/>
    <m/>
    <m/>
    <m/>
    <m/>
    <m/>
    <m/>
    <n v="2"/>
    <s v="Profesional Especializado Gestión Contractual"/>
    <s v="Revisar las propuestas de convenios"/>
    <s v="a través de la validación y visto bueno a los estudios previos proyectados desde Relaciones Interinstitucionales, según el procedimiento ALI-P-1"/>
    <x v="0"/>
    <x v="0"/>
    <n v="0.4"/>
    <s v="Probabilidad"/>
    <m/>
    <m/>
    <x v="0"/>
    <s v="Continua"/>
    <x v="0"/>
    <s v="Muy Baja"/>
    <n v="0.14399999999999999"/>
    <s v="Catastrófico"/>
    <n v="1"/>
    <s v="Extremo"/>
    <m/>
    <m/>
    <m/>
    <m/>
    <x v="1"/>
    <m/>
    <m/>
    <m/>
    <m/>
    <x v="1"/>
    <m/>
    <m/>
    <m/>
    <x v="1"/>
    <m/>
    <s v="Estudios Previos o Minutas de convenios en la carpeta"/>
    <s v="En el último cuatrimestre no se aplicó el control debido a que las alianzas celebradas:_x000a_1. IFSP: Memorando de entendimiento que no requiere EP_x000a_2. Santo Tomás: Convenio de prácticas derivado de un convenio marco previo celebrado entre las partes"/>
    <x v="1"/>
    <x v="2"/>
    <x v="1"/>
    <x v="1"/>
    <x v="1"/>
    <m/>
  </r>
  <r>
    <x v="6"/>
    <m/>
    <m/>
    <m/>
    <m/>
    <m/>
    <m/>
    <s v="Tráfico de influencias"/>
    <x v="1"/>
    <x v="1"/>
    <m/>
    <s v="Misión institucional"/>
    <m/>
    <s v="Procesos disciplinarios"/>
    <s v="Regional"/>
    <m/>
    <m/>
    <m/>
    <m/>
    <m/>
    <m/>
    <n v="3"/>
    <s v="Profesional Especializado de Control Interno Disciplinario"/>
    <s v="Validar la apertura del proceso de investigación o indagación previa para determinar si se incurre en una falta disciplinaria"/>
    <s v="a través del inicio del trámite del proceso y se formaliza mediante un auto de apertura. Cualquier funcionario, contratista o ciudadano que detecte la situación puede instaurar la respectiva solicitud. Documentado en el procedimiento ordinario y verbal"/>
    <x v="1"/>
    <x v="0"/>
    <n v="0.3"/>
    <s v="Probabilidad"/>
    <m/>
    <m/>
    <x v="0"/>
    <s v="Continua"/>
    <x v="0"/>
    <s v="Muy Baja"/>
    <n v="0.10079999999999999"/>
    <s v="Catastrófico"/>
    <n v="1"/>
    <s v="Extremo"/>
    <m/>
    <m/>
    <m/>
    <m/>
    <x v="1"/>
    <m/>
    <m/>
    <m/>
    <m/>
    <x v="1"/>
    <m/>
    <m/>
    <m/>
    <x v="1"/>
    <m/>
    <m/>
    <s v="El control no ha tenido la necesidad de activarse"/>
    <x v="1"/>
    <x v="2"/>
    <x v="1"/>
    <x v="1"/>
    <x v="1"/>
    <s v="Este control es de tipo correctivo, falta indicar dónde se encuentra documentado el control"/>
  </r>
  <r>
    <x v="6"/>
    <m/>
    <m/>
    <m/>
    <m/>
    <m/>
    <m/>
    <s v="Manifestar preferencia para gestionar alianzas impidiendo la aplicación de criterios objetivos y meritocráticos"/>
    <x v="1"/>
    <x v="1"/>
    <m/>
    <s v="Misión sectorial"/>
    <m/>
    <m/>
    <s v="Nacional"/>
    <m/>
    <m/>
    <m/>
    <m/>
    <m/>
    <m/>
    <n v="4"/>
    <s v="Subdirector Administrativo y Financiero con apoyo del Profesional Especializado de Control Interno Disciplinario"/>
    <s v="Iniciar la instrucción del proceso disciplinario y en el caso de que el proceso vaya a otra instancia, como lo es el pliego de cargos, se remite a la Procuraduría General de la Nación"/>
    <s v="a través de documento oficial institucional. Se llega a esta acción debido a que actualmente la entidad no tiene un Grupo de Control Interno Disciplinario. Documentado en el procedimiento ordinario y verbal"/>
    <x v="2"/>
    <x v="0"/>
    <n v="0.25"/>
    <s v="Impacto"/>
    <m/>
    <m/>
    <x v="0"/>
    <s v="Continua"/>
    <x v="0"/>
    <s v="Muy Baja"/>
    <n v="0.10079999999999999"/>
    <s v="Mayor"/>
    <n v="0.75"/>
    <s v="Alto"/>
    <m/>
    <m/>
    <m/>
    <m/>
    <x v="1"/>
    <m/>
    <m/>
    <m/>
    <m/>
    <x v="1"/>
    <m/>
    <m/>
    <m/>
    <x v="1"/>
    <m/>
    <m/>
    <s v="El control no ha tenido la necesidad de activarse"/>
    <x v="1"/>
    <x v="0"/>
    <x v="0"/>
    <x v="1"/>
    <x v="1"/>
    <s v="Control correctivo: No es necesario que el ICC, cree un grupo de control disciplinario interno sino una oficina de alto nivel (artículo 93 de la ley 1952 de 2019), asunto que se debería abordar en el rediseño institucional ¿cuál es la diferencia de este control con el anterior?"/>
  </r>
  <r>
    <x v="6"/>
    <m/>
    <m/>
    <m/>
    <m/>
    <m/>
    <m/>
    <m/>
    <x v="1"/>
    <x v="1"/>
    <m/>
    <s v="Productos o servicios"/>
    <m/>
    <m/>
    <s v="Internacional"/>
    <m/>
    <m/>
    <m/>
    <m/>
    <m/>
    <m/>
    <n v="5"/>
    <m/>
    <m/>
    <m/>
    <x v="3"/>
    <x v="1"/>
    <s v=""/>
    <s v=""/>
    <m/>
    <m/>
    <x v="2"/>
    <m/>
    <x v="1"/>
    <s v=""/>
    <s v=""/>
    <s v=""/>
    <s v=""/>
    <s v=""/>
    <m/>
    <m/>
    <m/>
    <m/>
    <x v="1"/>
    <m/>
    <m/>
    <m/>
    <m/>
    <x v="1"/>
    <m/>
    <m/>
    <m/>
    <x v="1"/>
    <m/>
    <m/>
    <m/>
    <x v="1"/>
    <x v="1"/>
    <x v="2"/>
    <x v="1"/>
    <x v="1"/>
    <m/>
  </r>
  <r>
    <x v="6"/>
    <m/>
    <m/>
    <m/>
    <m/>
    <m/>
    <m/>
    <m/>
    <x v="1"/>
    <x v="1"/>
    <m/>
    <m/>
    <m/>
    <m/>
    <m/>
    <m/>
    <m/>
    <m/>
    <m/>
    <m/>
    <m/>
    <n v="6"/>
    <m/>
    <m/>
    <m/>
    <x v="3"/>
    <x v="1"/>
    <s v=""/>
    <s v=""/>
    <m/>
    <m/>
    <x v="2"/>
    <m/>
    <x v="1"/>
    <s v=""/>
    <s v=""/>
    <s v=""/>
    <s v=""/>
    <s v=""/>
    <m/>
    <m/>
    <m/>
    <m/>
    <x v="1"/>
    <m/>
    <m/>
    <m/>
    <m/>
    <x v="1"/>
    <m/>
    <m/>
    <m/>
    <x v="1"/>
    <m/>
    <m/>
    <m/>
    <x v="1"/>
    <x v="1"/>
    <x v="2"/>
    <x v="1"/>
    <x v="1"/>
    <m/>
  </r>
  <r>
    <x v="7"/>
    <s v="PRE-C1"/>
    <s v="Posibilidad de omitir deducciones tributarias o de otro tipo,"/>
    <s v="utilizando las herramientas y bases de datos oficiales"/>
    <s v="a nombre propio"/>
    <s v="con el fin de obtener una retribución económica"/>
    <s v="Posibilidad de omitir deducciones tributarias o de otro tipo, utilizando las herramientas y bases de datos oficiales a nombre propio con el fin de obtener una retribución económica"/>
    <s v="Desconocer o interpretar erróneamente las normativas fiscales"/>
    <x v="0"/>
    <x v="7"/>
    <s v="Obligaciones"/>
    <s v="Grupo de trabajo o proceso"/>
    <s v="Recursos económicos"/>
    <s v="Intervención organismos"/>
    <s v="Institucional"/>
    <s v="Alta"/>
    <n v="0.8"/>
    <s v="Mayor"/>
    <n v="0.8"/>
    <s v="Alto"/>
    <n v="19"/>
    <n v="1"/>
    <s v="Profesional Especializado con rol de Tesorería"/>
    <s v="Verificar aleatoriamente antes de generar la orden de pago, que las deducciones hayan sido aplicadas"/>
    <s v="A través de la revisión de la transacción previa en SIIF Nación, documentado en el procedimiento de tesorería"/>
    <x v="1"/>
    <x v="0"/>
    <n v="0.3"/>
    <s v="Probabilidad"/>
    <n v="0.52560000000000007"/>
    <n v="0.19999999999999996"/>
    <x v="0"/>
    <s v="Continua"/>
    <x v="0"/>
    <s v="Media"/>
    <n v="0.55999999999999994"/>
    <s v="Mayor"/>
    <n v="0.8"/>
    <s v="Alto"/>
    <s v="Baja"/>
    <n v="0.27439999999999998"/>
    <s v="Moderado"/>
    <n v="0.60000000000000009"/>
    <x v="2"/>
    <n v="12"/>
    <s v="Reducir (mitigar)"/>
    <s v="Mantener actualizada la documentación normativa relacionada con los temas tributarios y socializar al interior del grupo de gestión financiera"/>
    <s v="Profesional especializado con rol de Coordinación de Gestión Financiera"/>
    <x v="7"/>
    <d v="2023-11-25T00:00:00"/>
    <d v="2023-12-22T00:00:00"/>
    <s v="Correo electrónico del 3 de noviembre de 2023."/>
    <x v="0"/>
    <s v="El 3 de noviembre de 2023, la coordinadora del Grupo de Gestión Financiera compartió con el grupo una nueva carpeta sobre normativa actualizada en temas tributarios para que se mantuviera en ese repositorio y pudiera ser consultada y actualizada por todos."/>
    <s v="Correos electrónicos remitidos con solicitud de ajustes"/>
    <s v="El 21 de diciembre la profesional de Tesorería solicita a la Contadora contratista corrección sobre deducciones aplicadas a pago de honorarios de contratistas._x000a__x000a_Igualmente a modo de ejemplo se sube correo donde se identifican solicitudes de ajustes tanto de personas naturales como jurídicas"/>
    <x v="0"/>
    <x v="2"/>
    <x v="1"/>
    <x v="0"/>
    <x v="0"/>
    <s v="La forma de actualzair la normativa de un proceso en el ICC es a través de la matriz legal, no se evidencia dicha actualizaicón en ese instrumento"/>
  </r>
  <r>
    <x v="7"/>
    <m/>
    <m/>
    <m/>
    <m/>
    <m/>
    <m/>
    <s v="Falta de ética, integridad y valores personales de los servidores públicos que participan en dichas actividades"/>
    <x v="1"/>
    <x v="1"/>
    <m/>
    <s v="Metas u objetivos"/>
    <s v="Calidad de vida comunidad"/>
    <s v="Sanciones"/>
    <s v="Sectorial"/>
    <m/>
    <m/>
    <m/>
    <m/>
    <m/>
    <m/>
    <n v="2"/>
    <s v="Profesional especializado con rol de Coordinación de Gestión Financiera"/>
    <s v="Revisar el borrador de la declaración de deducciones tributarias previa presentación al ente rector"/>
    <s v="a través de la comparación de las declaraciones tributarias del período anterior, utilizando la base de datos o herramienta para tal fin, en el caso de encontrar inconsistencia se solicitará la respectiva justificación y el ajuste al que haya lugar. Documentado en el procedimiento de gestión tributaria"/>
    <x v="1"/>
    <x v="0"/>
    <n v="0.3"/>
    <s v="Probabilidad"/>
    <m/>
    <m/>
    <x v="0"/>
    <s v="Continua"/>
    <x v="0"/>
    <s v="Baja"/>
    <n v="0.39199999999999996"/>
    <s v="Mayor"/>
    <n v="0.8"/>
    <s v="Alto"/>
    <m/>
    <m/>
    <m/>
    <m/>
    <x v="1"/>
    <m/>
    <s v="Reducir (mitigar)"/>
    <s v="Participar en las capacitaciones en temas tributarios y fiscales que programe la entidad, previa solicitud de la Profesional especializado con rol de Coordinación de Gestión Financiera al Grupo de Talento Humano"/>
    <s v="Profesionales del Grupo de Gestión Financiera"/>
    <x v="7"/>
    <d v="2023-11-25T00:00:00"/>
    <d v="2023-12-22T00:00:00"/>
    <s v="Correos electrónicos con solicitudes de capacitación"/>
    <x v="0"/>
    <s v="En el último cuatrimestre no se participó en capacitaciones en temas tributarios y fiscales ya que los eventos de entes externos tienen costo y en la presente vigencia no se tenía asignación de recursos suficientes, aunque desde el proceso se solicitaron las respectivas capacitaciones"/>
    <m/>
    <s v="No hay evidencia de aplicabilidad del control debido al cambio de coordinación del grupo"/>
    <x v="1"/>
    <x v="2"/>
    <x v="1"/>
    <x v="0"/>
    <x v="1"/>
    <s v="No se evidencian capacitaciones en materia tributaria"/>
  </r>
  <r>
    <x v="7"/>
    <m/>
    <m/>
    <m/>
    <m/>
    <m/>
    <m/>
    <s v="Necesidad financiera o presión económica del funcionario(a) que puede llevarlo(a) a sentirse tentado(a) a omitir deducciones para beneficio propio cuando enfrentan dificultades financieras personales"/>
    <x v="1"/>
    <x v="1"/>
    <m/>
    <m/>
    <m/>
    <m/>
    <m/>
    <m/>
    <m/>
    <m/>
    <m/>
    <m/>
    <m/>
    <n v="3"/>
    <s v="Profesional Especializado de Control Interno Disciplinario"/>
    <s v="Validar la apertura del proceso de investigación o indagación previa para determinar si se incurre en una falta disciplinaria"/>
    <s v="a través del inicio del trámite del proceso y se formaliza mediante un auto de apertura. Cualquier funcionario, contratista o ciudadano que detecte la situación puede instaurar la respectiva solicitud. Documentado en el procedimiento ordinario y verbal"/>
    <x v="1"/>
    <x v="0"/>
    <n v="0.3"/>
    <s v="Probabilidad"/>
    <m/>
    <m/>
    <x v="0"/>
    <s v="Continua"/>
    <x v="0"/>
    <s v="Baja"/>
    <n v="0.27439999999999998"/>
    <s v="Mayor"/>
    <n v="0.8"/>
    <s v="Alto"/>
    <m/>
    <m/>
    <m/>
    <m/>
    <x v="1"/>
    <m/>
    <s v="Reducir (mitigar)"/>
    <s v="Consultar periódicamente en las páginas oficiales de los entes rectores (DIAN, Contaduría General de la Nación (CGN) y la Secretaría de Hacienda Distrital (SHD)) la normativa vigente y divulgar al interior del grupo de Gestión Financiera y de la entidad"/>
    <s v="Profesional universitario con rol de Contador"/>
    <x v="7"/>
    <d v="2023-11-25T00:00:00"/>
    <d v="2023-12-22T00:00:00"/>
    <s v="Correo electrónico del 3 de noviembre de 2023."/>
    <x v="2"/>
    <s v="El 3 de noviembre de 2023, la coordinadora del Grupo de Gestión Financiera compartió con el grupo una nueva carpeta sobre normativa actualizada en temas tributarios para que se mantuviera en ese repositorio y pudiera ser consultada y actualizada por todos._x000a__x000a_En la carpeta de normativa al interior del grupo se evidencia la descarga de normativa actualizada emitida por los entes rectores."/>
    <m/>
    <s v="El control no ha tenido la necesidad de activarse"/>
    <x v="1"/>
    <x v="2"/>
    <x v="0"/>
    <x v="1"/>
    <x v="1"/>
    <s v="Este control es de tipo correctivo, falta indicar dónde se encuentra documentado el control"/>
  </r>
  <r>
    <x v="7"/>
    <m/>
    <m/>
    <m/>
    <m/>
    <m/>
    <m/>
    <m/>
    <x v="1"/>
    <x v="1"/>
    <m/>
    <m/>
    <m/>
    <m/>
    <m/>
    <m/>
    <m/>
    <m/>
    <m/>
    <m/>
    <m/>
    <n v="4"/>
    <s v="Subdirector Administrativo y Financiero con apoyo del Profesional Especializado de Control Interno Disciplinario"/>
    <s v="Iniciar la instrucción del proceso disciplinario y en el caso de que el proceso vaya a otra instancia, como lo es el pliego de cargos, se remite a la Procuraduría General de la Nación"/>
    <s v="a través de documento oficial institucional. Se llega a esta acción debido a que actualmente la entidad no tiene un Grupo de Control Interno Disciplinario. Documentado en el procedimiento ordinario y verbal"/>
    <x v="2"/>
    <x v="0"/>
    <n v="0.25"/>
    <s v="Impacto"/>
    <m/>
    <m/>
    <x v="0"/>
    <s v="Continua"/>
    <x v="0"/>
    <s v="Baja"/>
    <n v="0.27439999999999998"/>
    <s v="Moderado"/>
    <n v="0.60000000000000009"/>
    <s v="Moderado"/>
    <m/>
    <m/>
    <m/>
    <m/>
    <x v="1"/>
    <m/>
    <m/>
    <m/>
    <m/>
    <x v="1"/>
    <m/>
    <m/>
    <m/>
    <x v="1"/>
    <m/>
    <m/>
    <s v="El control no ha tenido la necesidad de activarse"/>
    <x v="1"/>
    <x v="0"/>
    <x v="0"/>
    <x v="1"/>
    <x v="1"/>
    <s v="Control correctivo: No es necesario que el ICC, cree un grupo de control disciplinario interno sino una oficina de alto nivel (artículo 93 de la ley 1952 de 2019), asunto que se debería abordar en el rediseño institucional ¿cuál es la diferencia de este control con el anterior?"/>
  </r>
  <r>
    <x v="7"/>
    <m/>
    <m/>
    <m/>
    <m/>
    <m/>
    <m/>
    <m/>
    <x v="1"/>
    <x v="1"/>
    <m/>
    <m/>
    <m/>
    <m/>
    <m/>
    <m/>
    <m/>
    <m/>
    <m/>
    <m/>
    <m/>
    <n v="5"/>
    <m/>
    <m/>
    <m/>
    <x v="3"/>
    <x v="1"/>
    <s v=""/>
    <s v=""/>
    <m/>
    <m/>
    <x v="2"/>
    <m/>
    <x v="1"/>
    <s v=""/>
    <s v=""/>
    <s v=""/>
    <s v=""/>
    <s v=""/>
    <m/>
    <m/>
    <m/>
    <m/>
    <x v="1"/>
    <m/>
    <m/>
    <m/>
    <m/>
    <x v="1"/>
    <m/>
    <m/>
    <m/>
    <x v="1"/>
    <m/>
    <m/>
    <m/>
    <x v="1"/>
    <x v="1"/>
    <x v="2"/>
    <x v="1"/>
    <x v="1"/>
    <m/>
  </r>
  <r>
    <x v="7"/>
    <m/>
    <m/>
    <m/>
    <m/>
    <m/>
    <m/>
    <m/>
    <x v="1"/>
    <x v="1"/>
    <m/>
    <m/>
    <m/>
    <m/>
    <m/>
    <m/>
    <m/>
    <m/>
    <m/>
    <m/>
    <m/>
    <n v="6"/>
    <m/>
    <m/>
    <m/>
    <x v="3"/>
    <x v="1"/>
    <s v=""/>
    <s v=""/>
    <m/>
    <m/>
    <x v="2"/>
    <m/>
    <x v="1"/>
    <s v=""/>
    <s v=""/>
    <s v=""/>
    <s v=""/>
    <s v=""/>
    <m/>
    <m/>
    <m/>
    <m/>
    <x v="1"/>
    <m/>
    <m/>
    <m/>
    <m/>
    <x v="1"/>
    <m/>
    <m/>
    <m/>
    <x v="1"/>
    <m/>
    <m/>
    <m/>
    <x v="1"/>
    <x v="1"/>
    <x v="2"/>
    <x v="1"/>
    <x v="1"/>
    <m/>
  </r>
  <r>
    <x v="7"/>
    <s v="PRE-C2"/>
    <s v="Posibilidad de solicitar dádivas para tramitar pagos a personas jurídicas o naturales"/>
    <s v="utilizando los documentos y sistemas de información institucionales"/>
    <s v="a nombre propio"/>
    <s v="con el fin de obtener una retribución económica"/>
    <s v="Posibilidad de solicitar dádivas para tramitar pagos a personas jurídicas o naturales utilizando los documentos y sistemas de información institucionales a nombre propio con el fin de obtener una retribución económica"/>
    <s v="Planta de personal limitada o inadecuada"/>
    <x v="0"/>
    <x v="7"/>
    <s v="Órdenes de pago"/>
    <s v="Grupo de trabajo o proceso"/>
    <s v="Recursos económicos"/>
    <s v="Intervención organismos"/>
    <s v="Institucional"/>
    <s v="Alta"/>
    <n v="0.8"/>
    <s v="Mayor"/>
    <n v="0.8"/>
    <s v="Alto"/>
    <n v="19"/>
    <n v="1"/>
    <s v="Técnico de financiera"/>
    <s v="Revisar que las facturas y documentos de cobro se están tramitando en orden de llegada de acuerdo a la disponibilidad de PAC"/>
    <s v="por medio de la asignación de consecutivos diligenciando la hoja de ruta dispuestos por el Grupo de Gestión Financiera en OneDrive"/>
    <x v="0"/>
    <x v="0"/>
    <n v="0.4"/>
    <s v="Probabilidad"/>
    <n v="0.56480000000000008"/>
    <n v="0.19999999999999996"/>
    <x v="0"/>
    <s v="Continua"/>
    <x v="0"/>
    <s v="Media"/>
    <n v="0.48"/>
    <s v="Mayor"/>
    <n v="0.8"/>
    <s v="Alto"/>
    <s v="Baja"/>
    <n v="0.23519999999999996"/>
    <s v="Moderado"/>
    <n v="0.60000000000000009"/>
    <x v="2"/>
    <n v="12"/>
    <s v="Reducir (mitigar)"/>
    <s v="Participar en las actividades institucionales del código de integridad y buen gobierno"/>
    <s v="Coordinador, profesionales y técnicos Grupo de Gestión Financiera"/>
    <x v="7"/>
    <d v="2024-12-31T00:00:00"/>
    <d v="2023-12-26T00:00:00"/>
    <s v="No aplica"/>
    <x v="0"/>
    <s v="En el último cuatrimestre no hubo actividades de integridad programadas por la entidad"/>
    <s v="A modo de ejemplo se anexan dos correos electrónicos que evidencian las solicitudes de corrección de documentos de contratistas_x000a__x000a_Correo electrónico solicitando envío de documentación completa y precisa a todos los supervisores_x000a__x000a_A modo de ejemplo se anexa hoja de ruta diligenciada octubre / noviembre"/>
    <s v="Se envió correo electrónico a todos los supervisores y sus apoyos sobre entrega de documentación precisa, completa y exacta._x000a_Se realiza revisión de documentación por orden de llegada teniendo en cuenta que deben estar con información correcta._x000a_La técnico del grupo, envía correos a los supervisores o sus apoyos solicitando la corrección de documentos a medida que los va revisando."/>
    <x v="0"/>
    <x v="2"/>
    <x v="1"/>
    <x v="0"/>
    <x v="0"/>
    <s v="No se evidencia participiacón en divulgaciones del código de integridad"/>
  </r>
  <r>
    <x v="7"/>
    <m/>
    <m/>
    <m/>
    <m/>
    <m/>
    <m/>
    <s v="Necesidad financiera o presión económica del funcionario(a) que puede llevarlo(a) a sentirse tentado(a) a solicitar pagos para beneficio propio cuando enfrentan dificultades financieras personales"/>
    <x v="1"/>
    <x v="1"/>
    <m/>
    <s v="Metas u objetivos"/>
    <s v="Calidad de vida comunidad"/>
    <s v="Sanciones"/>
    <s v="Sectorial"/>
    <m/>
    <m/>
    <m/>
    <m/>
    <m/>
    <m/>
    <n v="2"/>
    <s v="Coordinador Grupo de Gestión Financiera"/>
    <s v="Verificar que las órdenes de pago generadas corresponden a la programación de pagos"/>
    <s v="con el fin de garantizar que esté articulada con la solicitud del PAC y el plan de pagos de los registros presupuestales"/>
    <x v="1"/>
    <x v="0"/>
    <n v="0.3"/>
    <s v="Probabilidad"/>
    <m/>
    <m/>
    <x v="0"/>
    <s v="Continua"/>
    <x v="0"/>
    <s v="Baja"/>
    <n v="0.33599999999999997"/>
    <s v="Mayor"/>
    <n v="0.8"/>
    <s v="Alto"/>
    <m/>
    <m/>
    <m/>
    <m/>
    <x v="1"/>
    <m/>
    <s v="Reducir (mitigar)"/>
    <s v="Actualización de la documentación SIG del proceso de Contabilidad y Presupuesto"/>
    <s v="Coordinador, profesionales y técnicos Grupo de Gestión Financiera"/>
    <x v="7"/>
    <d v="2023-12-31T00:00:00"/>
    <d v="2023-12-26T00:00:00"/>
    <s v="Documentos articulados al SIG"/>
    <x v="0"/>
    <s v="El proceso está adelantando la tarea de actualización documentación SIG. En el tercer cuatrimestre se actualizaron guías, formatos y procedimientos _x000a__x000a_https://sig.caroycuervo.gov.co/_x000a__x000a_Se solicita ajustar la fecha de implementación con el fin de culminar la actualización de la guía de rol de cajero y la documentación de presupuesto para junio de 2024"/>
    <s v="Plan de pagos"/>
    <s v="Todos los meses se realizan los pagos según lo programado y el PAC asignado"/>
    <x v="1"/>
    <x v="2"/>
    <x v="1"/>
    <x v="0"/>
    <x v="1"/>
    <s v="No se ha terminado de actualizar la documentación del proceso"/>
  </r>
  <r>
    <x v="7"/>
    <m/>
    <m/>
    <m/>
    <m/>
    <m/>
    <m/>
    <m/>
    <x v="1"/>
    <x v="1"/>
    <m/>
    <m/>
    <m/>
    <m/>
    <m/>
    <m/>
    <m/>
    <m/>
    <m/>
    <m/>
    <m/>
    <n v="3"/>
    <s v="Profesional Especializado de Control Interno Disciplinario"/>
    <s v="Validar la apertura del proceso de investigación o indagación previa para determinar si se incurre en una falta disciplinaria"/>
    <s v="a través del inicio del trámite del proceso y se formaliza mediante un auto de apertura. Cualquier funcionario, contratista o ciudadano que detecte la situación puede instaurar la respectiva solicitud. Documentado en el procedimiento ordinario y verbal"/>
    <x v="1"/>
    <x v="0"/>
    <n v="0.3"/>
    <s v="Probabilidad"/>
    <m/>
    <m/>
    <x v="0"/>
    <s v="Continua"/>
    <x v="0"/>
    <s v="Baja"/>
    <n v="0.23519999999999996"/>
    <s v="Mayor"/>
    <n v="0.8"/>
    <s v="Alto"/>
    <m/>
    <m/>
    <m/>
    <m/>
    <x v="1"/>
    <m/>
    <m/>
    <m/>
    <m/>
    <x v="1"/>
    <m/>
    <m/>
    <m/>
    <x v="1"/>
    <m/>
    <m/>
    <s v="El control no ha tenido la necesidad de activarse"/>
    <x v="1"/>
    <x v="2"/>
    <x v="0"/>
    <x v="1"/>
    <x v="1"/>
    <s v="Este control es de tipo correctivo, falta indicar dónde se encuentra documentado el control"/>
  </r>
  <r>
    <x v="7"/>
    <m/>
    <m/>
    <m/>
    <m/>
    <m/>
    <m/>
    <m/>
    <x v="1"/>
    <x v="1"/>
    <m/>
    <m/>
    <m/>
    <m/>
    <m/>
    <m/>
    <m/>
    <m/>
    <m/>
    <m/>
    <m/>
    <n v="4"/>
    <s v="Subdirector Administrativo y Financiero con apoyo del Profesional Especializado de Control Interno Disciplinario"/>
    <s v="Iniciar la instrucción del proceso disciplinario y en el caso de que el proceso vaya a otra instancia, como lo es el pliego de cargos, se remite a la Procuraduría General de la Nación"/>
    <s v="a través de documento oficial institucional. Se llega a esta acción debido a que actualmente la entidad no tiene un Grupo de Control Interno Disciplinario. Documentado en el procedimiento ordinario y verbal"/>
    <x v="2"/>
    <x v="0"/>
    <n v="0.25"/>
    <s v="Impacto"/>
    <m/>
    <m/>
    <x v="0"/>
    <s v="Continua"/>
    <x v="0"/>
    <s v="Baja"/>
    <n v="0.23519999999999996"/>
    <s v="Moderado"/>
    <n v="0.60000000000000009"/>
    <s v="Moderado"/>
    <m/>
    <m/>
    <m/>
    <m/>
    <x v="1"/>
    <m/>
    <m/>
    <m/>
    <m/>
    <x v="1"/>
    <m/>
    <m/>
    <m/>
    <x v="1"/>
    <m/>
    <m/>
    <s v="El control no ha tenido la necesidad de activarse"/>
    <x v="1"/>
    <x v="0"/>
    <x v="0"/>
    <x v="1"/>
    <x v="1"/>
    <s v="Control correctivo: No es necesario que el ICC, cree un grupo de control disciplinario interno sino una oficina de alto nivel (artículo 93 de la ley 1952 de 2019), asunto que se debería abordar en el rediseño institucional ¿cuál es la diferencia de este control con el anterior?"/>
  </r>
  <r>
    <x v="7"/>
    <m/>
    <m/>
    <m/>
    <m/>
    <m/>
    <m/>
    <m/>
    <x v="1"/>
    <x v="1"/>
    <m/>
    <m/>
    <m/>
    <m/>
    <m/>
    <m/>
    <m/>
    <m/>
    <m/>
    <m/>
    <m/>
    <n v="5"/>
    <m/>
    <m/>
    <m/>
    <x v="3"/>
    <x v="1"/>
    <s v=""/>
    <s v=""/>
    <m/>
    <m/>
    <x v="2"/>
    <m/>
    <x v="1"/>
    <s v=""/>
    <s v=""/>
    <s v=""/>
    <s v=""/>
    <s v=""/>
    <m/>
    <m/>
    <m/>
    <m/>
    <x v="1"/>
    <m/>
    <m/>
    <m/>
    <m/>
    <x v="1"/>
    <m/>
    <m/>
    <m/>
    <x v="1"/>
    <m/>
    <m/>
    <m/>
    <x v="1"/>
    <x v="1"/>
    <x v="2"/>
    <x v="1"/>
    <x v="1"/>
    <m/>
  </r>
  <r>
    <x v="7"/>
    <m/>
    <m/>
    <m/>
    <m/>
    <m/>
    <m/>
    <m/>
    <x v="1"/>
    <x v="1"/>
    <m/>
    <m/>
    <m/>
    <m/>
    <m/>
    <m/>
    <m/>
    <m/>
    <m/>
    <m/>
    <m/>
    <n v="6"/>
    <m/>
    <m/>
    <m/>
    <x v="3"/>
    <x v="1"/>
    <s v=""/>
    <s v=""/>
    <m/>
    <m/>
    <x v="2"/>
    <m/>
    <x v="1"/>
    <s v=""/>
    <s v=""/>
    <s v=""/>
    <s v=""/>
    <s v=""/>
    <m/>
    <m/>
    <m/>
    <m/>
    <x v="1"/>
    <m/>
    <m/>
    <m/>
    <m/>
    <x v="1"/>
    <m/>
    <m/>
    <m/>
    <x v="1"/>
    <m/>
    <m/>
    <m/>
    <x v="1"/>
    <x v="1"/>
    <x v="2"/>
    <x v="1"/>
    <x v="1"/>
    <m/>
  </r>
  <r>
    <x v="7"/>
    <s v="PRE-C3"/>
    <s v="Posibilidad del uso indebido de dinero en efectivo"/>
    <s v="desviando recursos públicos a otros propósitos"/>
    <s v="a nombre propio o de un tercero"/>
    <s v="con el fin obtener un beneficio particular"/>
    <s v="Posibilidad del uso indebido de dinero en efectivo desviando recursos públicos a otros propósitos a nombre propio o de un tercero con el fin obtener un beneficio particular"/>
    <s v="Necesidad financiera o presión económica del funcionario(a) que puede llevarlo(a) a sentirse tentado(a) a utilizar el dinero en efectivo para beneficio propio cuando enfrentan dificultades financieras personales"/>
    <x v="0"/>
    <x v="8"/>
    <s v="Consignaciones de dinero en efectivo en bancos (mínimo una semanal)"/>
    <s v="Grupo de trabajo o proceso"/>
    <s v="Recursos económicos"/>
    <s v="Intervención organismos"/>
    <s v="Institucional"/>
    <s v="Media"/>
    <n v="0.6"/>
    <s v="Mayor"/>
    <n v="0.8"/>
    <s v="Alto"/>
    <n v="17"/>
    <n v="1"/>
    <s v="Profesional especializado con rol de Coordinación de Gestión Financiera"/>
    <s v="Verificar que se atiendan las actividades que se deben realizar cuando se cumple el rol de cajero en eventos"/>
    <s v="a través de la aplicación de lo establecido en la Guía para las tareas y actividades de ventas en el rol de cajero"/>
    <x v="0"/>
    <x v="0"/>
    <n v="0.4"/>
    <s v="Probabilidad"/>
    <n v="0.51356400000000002"/>
    <n v="0.19999999999999996"/>
    <x v="0"/>
    <s v="Continua"/>
    <x v="2"/>
    <s v="Baja"/>
    <n v="0.36"/>
    <s v="Mayor"/>
    <n v="0.8"/>
    <s v="Alto"/>
    <s v="Muy Baja"/>
    <n v="8.6435999999999985E-2"/>
    <s v="Moderado"/>
    <n v="0.60000000000000009"/>
    <x v="2"/>
    <n v="11"/>
    <s v="Reducir (mitigar)"/>
    <s v="Actualización de la documentación SIG respecto a caja mejor y a ingresos; y la guía para las tareas y actividades de ventas en el rol de cajero (en articulación con las actividades desarrolladas por la Librería)"/>
    <s v="Profesionales y técnicos del Grupo de Gestión Financiera_x000a__x000a_Técnico de la Dirección General_x000a__x000a_Profesional Especializado con rol de coordinación del Sello Editorial"/>
    <x v="7"/>
    <d v="2023-09-29T00:00:00"/>
    <d v="2023-12-26T00:00:00"/>
    <s v="Documentación relacionada con caja menor"/>
    <x v="0"/>
    <s v="Se actualizó el procedimiento: PRE-P-1 Gestión de caja menor: https://sig.caroycuervo.gov.co/DocumentosSIG/PRE-P-1.pdf_x000a__x000a_Y se crearon dos formatos respecto a caja menor:_x000a_* PRE-F-1 Avance y legalización de caja menor: https://sig.caroycuervo.gov.co/DocumentosSIG/PRE-F-1.xlsx_x000a_* PRE-F-2 Libro caja menor: https://sig.caroycuervo.gov.co/DocumentosSIG/PRE-F-2.xlsx_x000a__x000a_Se solicita ajustar la fecha de implementación con el fin de culminar la actualización de la guía de rol de cajero para junio de 2024"/>
    <s v="Pantallazo correo remitido a Editorial"/>
    <s v="Se desarrolló evento ArtBo y se realizaron las actividades de acuerdo con el correo electrónico de Financiera indicando los lineamientos de la guía del rol cajero y demás recomendaciones"/>
    <x v="0"/>
    <x v="2"/>
    <x v="0"/>
    <x v="0"/>
    <x v="0"/>
    <s v="No se han actualziado todos los documentos segpun el compromiso"/>
  </r>
  <r>
    <x v="7"/>
    <m/>
    <m/>
    <m/>
    <m/>
    <m/>
    <m/>
    <s v="Falta de ética, integridad y valores personales de los servidores públicos que participan en dichas actividades"/>
    <x v="1"/>
    <x v="1"/>
    <m/>
    <s v="Metas u objetivos"/>
    <m/>
    <s v="Sanciones"/>
    <m/>
    <m/>
    <m/>
    <m/>
    <m/>
    <m/>
    <m/>
    <n v="2"/>
    <s v="Profesionales y técnicos del Grupo de Gestión Financiera"/>
    <s v="Realizar arqueos aleatorios a los responsables del dinero en efectivo en la entidad"/>
    <s v="a través de una auditoría presencial no programada donde se confronta el aplicativo de ventas (WebSafi) y el SIIF Nación, con los soportes y el dinero en efectivo, documentado en los actos administrativos"/>
    <x v="1"/>
    <x v="0"/>
    <n v="0.3"/>
    <s v="Probabilidad"/>
    <m/>
    <m/>
    <x v="0"/>
    <s v="Aleatoria"/>
    <x v="0"/>
    <s v="Baja"/>
    <n v="0.252"/>
    <s v="Mayor"/>
    <n v="0.8"/>
    <s v="Alto"/>
    <m/>
    <m/>
    <m/>
    <m/>
    <x v="1"/>
    <m/>
    <m/>
    <m/>
    <m/>
    <x v="1"/>
    <m/>
    <m/>
    <m/>
    <x v="1"/>
    <m/>
    <s v="Informe de arqueo"/>
    <s v="Según solicitud de la coordinadora financiera, se realiza verificación de dinero en efectivo contra las ventas registradas y presenta informe el 6 de diciembre "/>
    <x v="1"/>
    <x v="2"/>
    <x v="1"/>
    <x v="1"/>
    <x v="1"/>
    <m/>
  </r>
  <r>
    <x v="7"/>
    <m/>
    <m/>
    <m/>
    <m/>
    <m/>
    <m/>
    <m/>
    <x v="1"/>
    <x v="1"/>
    <m/>
    <s v="Misión institucional"/>
    <m/>
    <s v="Procesos disciplinarios"/>
    <m/>
    <m/>
    <m/>
    <m/>
    <m/>
    <m/>
    <m/>
    <n v="3"/>
    <s v="Técnico del Grupo de Gestión Financiera"/>
    <s v="Cotejar semanalmente el dinero en efectivo recaudado según el reporte de ventas de aplicativo WebSafi"/>
    <s v="a través de la entrega de los soportes y el dinero en efectivo y realiza la respectiva consignación, documentado en el procedimiento de gestión de ingresos"/>
    <x v="1"/>
    <x v="0"/>
    <n v="0.3"/>
    <s v="Probabilidad"/>
    <m/>
    <m/>
    <x v="0"/>
    <s v="Continua"/>
    <x v="0"/>
    <s v="Muy Baja"/>
    <n v="0.1764"/>
    <s v="Mayor"/>
    <n v="0.8"/>
    <s v="Alto"/>
    <m/>
    <m/>
    <m/>
    <m/>
    <x v="1"/>
    <m/>
    <m/>
    <m/>
    <m/>
    <x v="1"/>
    <m/>
    <m/>
    <m/>
    <x v="1"/>
    <m/>
    <s v="A modo de muestra de la evidencia se suben pantallazos de consignaciones de efectivo realizadas durante los meses de octubre y noviembre"/>
    <s v="Se realiza verificación de dinero en físico contra reporte de WebSafi y se realiza consignación."/>
    <x v="1"/>
    <x v="2"/>
    <x v="1"/>
    <x v="1"/>
    <x v="1"/>
    <m/>
  </r>
  <r>
    <x v="7"/>
    <m/>
    <m/>
    <m/>
    <m/>
    <m/>
    <m/>
    <m/>
    <x v="1"/>
    <x v="1"/>
    <m/>
    <m/>
    <m/>
    <m/>
    <m/>
    <m/>
    <m/>
    <m/>
    <m/>
    <m/>
    <m/>
    <n v="4"/>
    <s v="Profesional Especializado Grado 17 Recursos físicos"/>
    <s v="Verificar que en las pólizas globales de la entidad se encuentre la cobertura para siniestros del manejo del dinero en efectivo"/>
    <s v="a través de la contratación de la póliza de manejo global sector oficial, cuyo objeto es el de amparar los riesgos que impliquen menoscabo de los fondos y/o bienes de propiedad del ICC o que estén bajo su tenencia, control y/o responsabilidad causados por acciones u omisiones de sus servidores"/>
    <x v="1"/>
    <x v="0"/>
    <n v="0.3"/>
    <s v="Probabilidad"/>
    <m/>
    <m/>
    <x v="1"/>
    <s v="Continua"/>
    <x v="0"/>
    <s v="Muy Baja"/>
    <n v="0.12347999999999999"/>
    <s v="Mayor"/>
    <n v="0.8"/>
    <s v="Alto"/>
    <m/>
    <m/>
    <m/>
    <m/>
    <x v="1"/>
    <m/>
    <m/>
    <m/>
    <m/>
    <x v="1"/>
    <m/>
    <m/>
    <m/>
    <x v="1"/>
    <m/>
    <s v="Correo cuatrimestre anterior"/>
    <s v="En el cuatrimestre anterior se confirmó con la aseguradora la póliza que mantiene el ICC en cuanto a cobertura de dinero en efectivo, en el último cuatrimestre sigue vigente la misma póliza"/>
    <x v="1"/>
    <x v="2"/>
    <x v="1"/>
    <x v="1"/>
    <x v="1"/>
    <m/>
  </r>
  <r>
    <x v="7"/>
    <m/>
    <m/>
    <m/>
    <m/>
    <m/>
    <m/>
    <m/>
    <x v="1"/>
    <x v="1"/>
    <m/>
    <s v="Productos o servicios"/>
    <m/>
    <m/>
    <m/>
    <m/>
    <m/>
    <m/>
    <m/>
    <m/>
    <m/>
    <n v="5"/>
    <s v="Profesional Especializado de Control Interno Disciplinario"/>
    <s v="Validar la apertura del proceso de investigación o indagación previa para determinar si se incurre en una falta disciplinaria"/>
    <s v="a través del inicio del trámite del proceso y se formaliza mediante un auto de apertura. Cualquier funcionario, contratista o ciudadano que detecte la situación puede instaurar la respectiva solicitud. Documentado en el procedimiento ordinario y verbal"/>
    <x v="1"/>
    <x v="0"/>
    <n v="0.3"/>
    <s v="Probabilidad"/>
    <m/>
    <m/>
    <x v="0"/>
    <s v="Continua"/>
    <x v="0"/>
    <s v="Muy Baja"/>
    <n v="8.6435999999999985E-2"/>
    <s v="Mayor"/>
    <n v="0.8"/>
    <s v="Alto"/>
    <m/>
    <m/>
    <m/>
    <m/>
    <x v="1"/>
    <m/>
    <m/>
    <m/>
    <m/>
    <x v="1"/>
    <m/>
    <m/>
    <m/>
    <x v="1"/>
    <m/>
    <m/>
    <s v="El control no ha tenido la necesidad de activarse"/>
    <x v="1"/>
    <x v="2"/>
    <x v="0"/>
    <x v="1"/>
    <x v="1"/>
    <s v="Este control es de tipo correctivo, falta indicar dónde se encuentra documentado el control"/>
  </r>
  <r>
    <x v="7"/>
    <m/>
    <m/>
    <m/>
    <m/>
    <m/>
    <m/>
    <m/>
    <x v="1"/>
    <x v="1"/>
    <m/>
    <m/>
    <m/>
    <m/>
    <m/>
    <m/>
    <m/>
    <m/>
    <m/>
    <m/>
    <m/>
    <n v="6"/>
    <s v="Subdirector Administrativo y Financiero con apoyo del Profesional Especializado de Control Interno Disciplinario"/>
    <s v="Iniciar la instrucción del proceso disciplinario y en el caso de que el proceso vaya a otra instancia, como lo es el pliego de cargos, se remite a la Procuraduría General de la Nación"/>
    <s v="a través de documento oficial institucional. Se llega a esta acción debido a que actualmente la entidad no tiene un Grupo de Control Interno Disciplinario. Documentado en el procedimiento ordinario y verbal"/>
    <x v="2"/>
    <x v="0"/>
    <n v="0.25"/>
    <s v="Impacto"/>
    <m/>
    <m/>
    <x v="0"/>
    <s v="Continua"/>
    <x v="0"/>
    <s v="Muy Baja"/>
    <n v="8.6435999999999985E-2"/>
    <s v="Moderado"/>
    <n v="0.60000000000000009"/>
    <s v="Moderado"/>
    <m/>
    <m/>
    <m/>
    <m/>
    <x v="1"/>
    <m/>
    <m/>
    <m/>
    <m/>
    <x v="1"/>
    <m/>
    <m/>
    <m/>
    <x v="1"/>
    <m/>
    <m/>
    <s v="El control no ha tenido la necesidad de activarse"/>
    <x v="1"/>
    <x v="0"/>
    <x v="0"/>
    <x v="1"/>
    <x v="1"/>
    <s v="Control correctivo: No es necesario que el ICC, cree un grupo de control disciplinario interno sino una oficina de alto nivel (artículo 93 de la ley 1952 de 2019), asunto que se debería abordar en el rediseño institucional ¿cuál es la diferencia de este control con el anterior?"/>
  </r>
  <r>
    <x v="8"/>
    <s v="APR-C1"/>
    <s v="Posibilidad de manifestar preferencia"/>
    <s v="favoreciendo con la publicación de un contenido"/>
    <s v="a un tercero"/>
    <s v="impidiendo la aplicación de criterios objetivos y meritocráticos"/>
    <s v="Posibilidad de manifestar preferencia favoreciendo con la publicación de un contenido a un tercero impidiendo la aplicación de criterios objetivos y meritocráticos"/>
    <s v="Falta de ética, integridad y valores personales de los servidores públicos que participan en dichas actividades"/>
    <x v="0"/>
    <x v="3"/>
    <s v="Publicaciones impresas y digitales"/>
    <s v="Grupo de trabajo o proceso"/>
    <s v="Recursos económicos"/>
    <s v="Intervención organismos"/>
    <s v="Institucional"/>
    <s v="Baja"/>
    <n v="0.4"/>
    <s v="Mayor"/>
    <n v="0.8"/>
    <s v="Alto"/>
    <n v="16"/>
    <n v="1"/>
    <s v="Comité editorial con apoyo del secretario del comité"/>
    <s v="Verificar el cumplimiento de la obligación de evaluar las propuestas editoriales para avalar o no, su edición"/>
    <s v="a través de actas de reunión desarrolladas en el Comité Editorial"/>
    <x v="0"/>
    <x v="0"/>
    <n v="0.4"/>
    <s v="Probabilidad"/>
    <n v="0.23200000000000004"/>
    <n v="0.19999999999999996"/>
    <x v="0"/>
    <s v="Continua"/>
    <x v="0"/>
    <s v="Baja"/>
    <n v="0.24"/>
    <s v="Mayor"/>
    <n v="0.8"/>
    <s v="Alto"/>
    <s v="Muy Baja"/>
    <n v="0.16799999999999998"/>
    <s v="Moderado"/>
    <n v="0.60000000000000009"/>
    <x v="2"/>
    <n v="11"/>
    <s v="Reducir (mitigar)"/>
    <s v="Crear una política editorial que contenga aspectos relevantes sobre los requisitos mínimos para la publicación"/>
    <s v="Comité Editorial_x000a__x000a_Profesional Especializado con rol de coordinación del Sello Editorial"/>
    <x v="8"/>
    <d v="2023-10-31T00:00:00"/>
    <d v="2023-12-15T00:00:00"/>
    <s v="https://sig.caroycuervo.gov.co/DocumentosSIG/DIR-M-13.pdf"/>
    <x v="2"/>
    <s v="Política editorial publicada y aprobada por Calidad"/>
    <s v="Acta de Comité Editorial - Septiembre"/>
    <s v="Se desarrolló Comité en donde se evaluaron propuestas de publicaciones "/>
    <x v="0"/>
    <x v="2"/>
    <x v="0"/>
    <x v="0"/>
    <x v="0"/>
    <s v="Identificación del riesgo: se puede mejorar la redacción del riesgo por ejemplo así:_x000a_Posibilidad de favorecer la publicación de un contenido de un tercero sin aplicar criterios objetivos y meritocráticos_x000a__x000a_Hay un proyecto de acta, la evidencia apropiada es un acta con las respectivas firmas"/>
  </r>
  <r>
    <x v="8"/>
    <m/>
    <m/>
    <m/>
    <m/>
    <m/>
    <m/>
    <s v="Falta de documentación que especifiquen los criterios mínimos para la aprobación de postulaciones"/>
    <x v="1"/>
    <x v="1"/>
    <m/>
    <s v="Metas u objetivos"/>
    <m/>
    <s v="Sanciones"/>
    <m/>
    <m/>
    <m/>
    <m/>
    <m/>
    <m/>
    <m/>
    <n v="2"/>
    <s v="Profesional Especializado de Control Interno Disciplinario"/>
    <s v="Validar la apertura del proceso de investigación o indagación previa para determinar si se incurre en una falta disciplinaria"/>
    <s v="a través del inicio del trámite del proceso y se formaliza mediante un auto de apertura. Cualquier funcionario, contratista o ciudadano que detecte la situación puede instaurar la respectiva solicitud. Documentado en el procedimiento ordinario y verbal"/>
    <x v="1"/>
    <x v="0"/>
    <n v="0.3"/>
    <s v="Probabilidad"/>
    <m/>
    <m/>
    <x v="0"/>
    <s v="Continua"/>
    <x v="0"/>
    <s v="Muy Baja"/>
    <n v="0.16799999999999998"/>
    <s v="Mayor"/>
    <n v="0.8"/>
    <s v="Alto"/>
    <m/>
    <m/>
    <m/>
    <m/>
    <x v="1"/>
    <m/>
    <s v="Reducir (mitigar)"/>
    <s v="Aperturar convocatoria que especifique criterios mínimos tanto para las personas que se van a postular como para el equipo evaluador"/>
    <s v="Comité editorial con apoyo del secretario del comité"/>
    <x v="8"/>
    <d v="2023-10-31T00:00:00"/>
    <d v="2023-12-15T00:00:00"/>
    <s v="Términos y documentos asociados con la convocatoria"/>
    <x v="2"/>
    <s v="La convocatorio se aperturó el 26 de septiembre incluyendo los criterios mínimos_x000a__x000a_La convocatoria está actualmente en la fase de publicación de obras aprobadas y se proyecta su finalización para enero 2024"/>
    <m/>
    <s v="El control no ha tenido la necesidad de activarse"/>
    <x v="1"/>
    <x v="2"/>
    <x v="0"/>
    <x v="0"/>
    <x v="1"/>
    <s v="Este control es de tipo correctivo, falta indicar dónde se encuentra documentado el control"/>
  </r>
  <r>
    <x v="8"/>
    <m/>
    <m/>
    <m/>
    <m/>
    <m/>
    <m/>
    <s v="Afinidad personal que puede llevar a favorecer a amigos, conocidos o personas cercanas, sin considerar adecuadamente los méritos objetivos"/>
    <x v="1"/>
    <x v="1"/>
    <m/>
    <m/>
    <s v="Información"/>
    <s v="Procesos disciplinarios"/>
    <m/>
    <m/>
    <m/>
    <m/>
    <m/>
    <m/>
    <m/>
    <n v="3"/>
    <s v="Subdirector Administrativo y Financiero con apoyo del Profesional Especializado de Control Interno Disciplinario"/>
    <s v="Iniciar la instrucción del proceso disciplinario y en el caso de que el proceso vaya a otra instancia, como lo es el pliego de cargos, se remite a la Procuraduría General de la Nación"/>
    <s v="a través de documento oficial institucional. Se llega a esta acción debido a que actualmente la entidad no tiene un Grupo de Control Interno Disciplinario. Documentado en el procedimiento ordinario y verbal"/>
    <x v="2"/>
    <x v="0"/>
    <n v="0.25"/>
    <s v="Impacto"/>
    <m/>
    <m/>
    <x v="0"/>
    <s v="Continua"/>
    <x v="0"/>
    <s v="Muy Baja"/>
    <n v="0.16799999999999998"/>
    <s v="Moderado"/>
    <n v="0.60000000000000009"/>
    <s v="Moderado"/>
    <m/>
    <m/>
    <m/>
    <m/>
    <x v="1"/>
    <m/>
    <m/>
    <m/>
    <m/>
    <x v="1"/>
    <m/>
    <m/>
    <m/>
    <x v="1"/>
    <m/>
    <m/>
    <s v="El control no ha tenido la necesidad de activarse"/>
    <x v="1"/>
    <x v="0"/>
    <x v="0"/>
    <x v="1"/>
    <x v="1"/>
    <s v="Control correctivo: No es necesario que el ICC, cree un grupo de control disciplinario interno sino una oficina de alto nivel (artículo 93 de la ley 1952 de 2019), asunto que se debería abordar en el rediseño institucional ¿cuál es la diferencia de este control con el anterior?"/>
  </r>
  <r>
    <x v="8"/>
    <m/>
    <m/>
    <m/>
    <m/>
    <m/>
    <m/>
    <s v="Presión de un rol jerárquico mayor para la toma de decisiones"/>
    <x v="1"/>
    <x v="1"/>
    <m/>
    <m/>
    <m/>
    <m/>
    <m/>
    <m/>
    <m/>
    <m/>
    <m/>
    <m/>
    <m/>
    <n v="4"/>
    <m/>
    <m/>
    <m/>
    <x v="3"/>
    <x v="1"/>
    <s v=""/>
    <s v=""/>
    <m/>
    <m/>
    <x v="2"/>
    <m/>
    <x v="1"/>
    <s v=""/>
    <s v=""/>
    <s v=""/>
    <s v=""/>
    <s v=""/>
    <m/>
    <m/>
    <m/>
    <m/>
    <x v="1"/>
    <m/>
    <m/>
    <m/>
    <m/>
    <x v="1"/>
    <m/>
    <m/>
    <m/>
    <x v="1"/>
    <m/>
    <m/>
    <m/>
    <x v="1"/>
    <x v="1"/>
    <x v="2"/>
    <x v="1"/>
    <x v="1"/>
    <m/>
  </r>
  <r>
    <x v="8"/>
    <m/>
    <m/>
    <m/>
    <m/>
    <m/>
    <m/>
    <s v="Interés económico o financiero en la publicación de un determinado contenido"/>
    <x v="1"/>
    <x v="1"/>
    <m/>
    <m/>
    <m/>
    <m/>
    <m/>
    <m/>
    <m/>
    <m/>
    <m/>
    <m/>
    <m/>
    <n v="5"/>
    <m/>
    <m/>
    <m/>
    <x v="3"/>
    <x v="1"/>
    <s v=""/>
    <s v=""/>
    <m/>
    <m/>
    <x v="2"/>
    <m/>
    <x v="1"/>
    <s v=""/>
    <s v=""/>
    <s v=""/>
    <s v=""/>
    <s v=""/>
    <m/>
    <m/>
    <m/>
    <m/>
    <x v="1"/>
    <m/>
    <m/>
    <m/>
    <m/>
    <x v="1"/>
    <m/>
    <m/>
    <m/>
    <x v="1"/>
    <m/>
    <m/>
    <m/>
    <x v="1"/>
    <x v="1"/>
    <x v="2"/>
    <x v="1"/>
    <x v="1"/>
    <m/>
  </r>
  <r>
    <x v="8"/>
    <m/>
    <m/>
    <m/>
    <m/>
    <m/>
    <m/>
    <m/>
    <x v="1"/>
    <x v="1"/>
    <m/>
    <m/>
    <m/>
    <m/>
    <m/>
    <m/>
    <m/>
    <m/>
    <m/>
    <m/>
    <m/>
    <n v="6"/>
    <m/>
    <m/>
    <m/>
    <x v="3"/>
    <x v="1"/>
    <s v=""/>
    <s v=""/>
    <m/>
    <m/>
    <x v="2"/>
    <m/>
    <x v="1"/>
    <s v=""/>
    <s v=""/>
    <s v=""/>
    <s v=""/>
    <s v=""/>
    <m/>
    <m/>
    <m/>
    <m/>
    <x v="1"/>
    <m/>
    <m/>
    <m/>
    <m/>
    <x v="1"/>
    <m/>
    <m/>
    <m/>
    <x v="1"/>
    <m/>
    <m/>
    <m/>
    <x v="1"/>
    <x v="1"/>
    <x v="2"/>
    <x v="1"/>
    <x v="1"/>
    <m/>
  </r>
  <r>
    <x v="9"/>
    <s v="ADM-C1"/>
    <s v="Posibilidad de sustraer los insumos, productos y bienes almacenados en la bodegas institucionales"/>
    <s v="afectando la capacidad para cumplir los objetivos de la entidad"/>
    <s v="a nombre propio o de un tercero"/>
    <s v="con el fin de desviar el uso de los recursos para otros propósitos"/>
    <s v="Posibilidad de sustraer los insumos, productos y bienes almacenados en la bodegas institucionales afectando la capacidad para cumplir los objetivos de la entidad a nombre propio o de un tercero con el fin de desviar el uso de los recursos para otros propósitos"/>
    <s v="Acceso no autorizado o privilegiado"/>
    <x v="2"/>
    <x v="9"/>
    <s v="Insumos, productos y bienes "/>
    <s v="Grupo de trabajo o proceso"/>
    <s v="Recursos económicos"/>
    <m/>
    <s v="Institucional"/>
    <s v="Media"/>
    <n v="0.6"/>
    <s v="Mayor"/>
    <n v="0.8"/>
    <s v="Alto"/>
    <n v="17"/>
    <n v="1"/>
    <s v=" Auxiliares del Grupo de Recursos Físicos"/>
    <s v="Validar el acceso al personal autorizado "/>
    <s v="a través de la asignación de llaves de las bodegas de insumos, productos y bienes"/>
    <x v="0"/>
    <x v="0"/>
    <n v="0.4"/>
    <s v="Probabilidad"/>
    <n v="0.34799999999999998"/>
    <n v="0.19999999999999996"/>
    <x v="1"/>
    <s v="Continua"/>
    <x v="2"/>
    <s v="Baja"/>
    <n v="0.36"/>
    <s v="Mayor"/>
    <n v="0.8"/>
    <s v="Alto"/>
    <s v="Baja"/>
    <n v="0.252"/>
    <s v="Moderado"/>
    <n v="0.60000000000000009"/>
    <x v="2"/>
    <n v="12"/>
    <s v="Reducir (mitigar)"/>
    <s v="Realizar toma física comparativa del inventario de la bodega de materias primas y repuestos frente al reporte evidenciado en el aplicativo Web Safi, concluyendo en un informe en donde se detallarán los hallazgos y el camino a seguir para subsanar "/>
    <s v="Auxiliar administrativo con rol de almacenista del Grupo de Sello Editorial"/>
    <x v="8"/>
    <d v="2023-07-31T00:00:00"/>
    <d v="2023-09-08T00:00:00"/>
    <s v="Informe de toma física del inventario"/>
    <x v="2"/>
    <s v="Se presentó el informe a la Subdirección Administrativa para definir las acciones a desarrollar. Finalizada en el mes julio."/>
    <m/>
    <s v="Actualmente las llaves de las bodegas de insumos solo las maneja el auxiliar administrativo del Grupo. _x000a_En cuanto a las bodegas de publicaciones, si bien, normalmente las llaves son solo manejadas por un profesional especializado y un auxiliar administrativo, en este momento se presenta un riesgo al control debido a que en la bodega se dispuso un espacio para la donación recibida por el Grupo de Biblioteca._x000a_Se implementó parcialmente una plantilla de control de acceso con el fin de identificar quiénes ingresan a la bodega"/>
    <x v="0"/>
    <x v="2"/>
    <x v="0"/>
    <x v="0"/>
    <x v="0"/>
    <s v="Plan de reducción: según la observación presentada en el reporte hay un riesgo asociado al recibo de una donación a Biblioteca, la asignación de recursos (espacio y personal y software) para la administración de un inventario innecesario, refleja ineficiencia administrativa. Lo pertinente es realizar las bajas pendientes. En estos planes no es necesario repetir la acción par cada responsable"/>
  </r>
  <r>
    <x v="9"/>
    <m/>
    <m/>
    <m/>
    <m/>
    <m/>
    <m/>
    <s v="Falta de controles internos adecuados"/>
    <x v="1"/>
    <x v="1"/>
    <m/>
    <s v="Metas u objetivos"/>
    <m/>
    <m/>
    <m/>
    <m/>
    <m/>
    <m/>
    <m/>
    <m/>
    <m/>
    <n v="2"/>
    <s v="Profesional Especializado de Control Interno Disciplinario"/>
    <s v="Validar la apertura del proceso de investigación o indagación previa para determinar si se incurre en una falta disciplinaria"/>
    <s v="a través del inicio del trámite del proceso y se formaliza mediante un auto de apertura. Cualquier funcionario, contratista o ciudadano que detecte la situación puede instaurar la respectiva solicitud. Documentado en el procedimiento ordinario y verbal"/>
    <x v="1"/>
    <x v="0"/>
    <n v="0.3"/>
    <s v="Probabilidad"/>
    <m/>
    <m/>
    <x v="0"/>
    <s v="Continua"/>
    <x v="0"/>
    <s v="Baja"/>
    <n v="0.252"/>
    <s v="Mayor"/>
    <n v="0.8"/>
    <s v="Alto"/>
    <m/>
    <m/>
    <m/>
    <m/>
    <x v="1"/>
    <m/>
    <s v="Reducir (mitigar)"/>
    <s v="Realizar toma física comparativa del inventario de la bodega de bienes e insumos frente al reporte evidenciado en el aplicativo Web Safi, concluyendo en un informe en donde se detallarán los hallazgos y el camino a seguir para subsanar "/>
    <s v="Técnico del Grupo de Recursos físicos"/>
    <x v="9"/>
    <d v="2023-09-29T00:00:00"/>
    <d v="2023-12-26T00:00:00"/>
    <s v="Informe de toma física del inventario de devolutivos usados"/>
    <x v="2"/>
    <s v="Se realizó el informe de toma física del inventario de devolutivos usados. "/>
    <m/>
    <s v="El control no ha tenido la necesidad de activarse"/>
    <x v="1"/>
    <x v="2"/>
    <x v="0"/>
    <x v="0"/>
    <x v="1"/>
    <s v="Este control es de tipo correctivo, falta indicar dónde se encuentra documentado el control"/>
  </r>
  <r>
    <x v="9"/>
    <m/>
    <m/>
    <m/>
    <m/>
    <m/>
    <m/>
    <s v="Insumos, productos y bienes no registrados en el inventario del sistema Web Safi"/>
    <x v="1"/>
    <x v="1"/>
    <m/>
    <m/>
    <m/>
    <s v="Procesos disciplinarios"/>
    <m/>
    <m/>
    <m/>
    <m/>
    <m/>
    <m/>
    <m/>
    <n v="3"/>
    <s v="Subdirector Administrativo y Financiero con apoyo del Profesional Especializado de Control Interno Disciplinario"/>
    <s v="Iniciar la instrucción del proceso disciplinario y en el caso de que el proceso vaya a otra instancia, como lo es el pliego de cargos, se remite a la Procuraduría General de la Nación"/>
    <s v="a través de documento oficial institucional. Se llega a esta acción debido a que actualmente la entidad no tiene un Grupo de Control Interno Disciplinario. Documentado en el procedimiento ordinario y verbal"/>
    <x v="2"/>
    <x v="0"/>
    <n v="0.25"/>
    <s v="Impacto"/>
    <m/>
    <m/>
    <x v="0"/>
    <s v="Continua"/>
    <x v="0"/>
    <s v="Baja"/>
    <n v="0.252"/>
    <s v="Moderado"/>
    <n v="0.60000000000000009"/>
    <s v="Moderado"/>
    <m/>
    <m/>
    <m/>
    <m/>
    <x v="1"/>
    <m/>
    <s v="Reducir (mitigar)"/>
    <s v="Realizar toma física comparativa del inventario de la bodega de publicaciones frente al reporte evidenciado en el aplicativo Web Safi, concluyendo en un informe en donde se detallarán los hallazgos y el camino a seguir para subsanar "/>
    <s v="Profesional Especializado Grado 12 del Grupo de Recursos físicos"/>
    <x v="9"/>
    <d v="2023-09-29T00:00:00"/>
    <d v="2023-12-26T00:00:00"/>
    <s v="Informe de inventario"/>
    <x v="2"/>
    <s v="Se realizó informe proyectado y se remitió a la SAF"/>
    <m/>
    <s v="El control no ha tenido la necesidad de activarse"/>
    <x v="1"/>
    <x v="0"/>
    <x v="0"/>
    <x v="0"/>
    <x v="1"/>
    <s v="Control correctivo: No es necesario que el ICC, cree un grupo de control disciplinario interno sino una oficina de alto nivel (artículo 93 de la ley 1952 de 2019), asunto que se debería abordar en el rediseño institucional ¿cuál es la diferencia de este control con el anterior?"/>
  </r>
  <r>
    <x v="9"/>
    <m/>
    <m/>
    <m/>
    <m/>
    <m/>
    <m/>
    <m/>
    <x v="1"/>
    <x v="1"/>
    <m/>
    <m/>
    <m/>
    <m/>
    <m/>
    <m/>
    <m/>
    <m/>
    <m/>
    <m/>
    <m/>
    <n v="4"/>
    <m/>
    <m/>
    <m/>
    <x v="3"/>
    <x v="1"/>
    <s v=""/>
    <s v=""/>
    <m/>
    <m/>
    <x v="2"/>
    <m/>
    <x v="1"/>
    <s v=""/>
    <s v=""/>
    <s v=""/>
    <s v=""/>
    <s v=""/>
    <m/>
    <m/>
    <m/>
    <m/>
    <x v="1"/>
    <m/>
    <m/>
    <m/>
    <m/>
    <x v="1"/>
    <m/>
    <m/>
    <m/>
    <x v="1"/>
    <m/>
    <m/>
    <m/>
    <x v="1"/>
    <x v="1"/>
    <x v="2"/>
    <x v="1"/>
    <x v="1"/>
    <m/>
  </r>
  <r>
    <x v="9"/>
    <m/>
    <m/>
    <m/>
    <m/>
    <m/>
    <m/>
    <m/>
    <x v="1"/>
    <x v="1"/>
    <m/>
    <s v="Productos o servicios"/>
    <m/>
    <m/>
    <m/>
    <m/>
    <m/>
    <m/>
    <m/>
    <m/>
    <m/>
    <n v="5"/>
    <m/>
    <m/>
    <m/>
    <x v="3"/>
    <x v="1"/>
    <s v=""/>
    <s v=""/>
    <m/>
    <m/>
    <x v="2"/>
    <m/>
    <x v="1"/>
    <s v=""/>
    <s v=""/>
    <s v=""/>
    <s v=""/>
    <s v=""/>
    <m/>
    <m/>
    <m/>
    <m/>
    <x v="1"/>
    <m/>
    <m/>
    <m/>
    <m/>
    <x v="1"/>
    <m/>
    <m/>
    <m/>
    <x v="1"/>
    <m/>
    <m/>
    <m/>
    <x v="1"/>
    <x v="1"/>
    <x v="2"/>
    <x v="1"/>
    <x v="1"/>
    <m/>
  </r>
  <r>
    <x v="9"/>
    <m/>
    <m/>
    <m/>
    <m/>
    <m/>
    <m/>
    <m/>
    <x v="1"/>
    <x v="1"/>
    <m/>
    <m/>
    <m/>
    <m/>
    <m/>
    <m/>
    <m/>
    <m/>
    <m/>
    <m/>
    <m/>
    <n v="6"/>
    <m/>
    <m/>
    <m/>
    <x v="3"/>
    <x v="1"/>
    <s v=""/>
    <s v=""/>
    <m/>
    <m/>
    <x v="2"/>
    <m/>
    <x v="1"/>
    <s v=""/>
    <s v=""/>
    <s v=""/>
    <s v=""/>
    <s v=""/>
    <m/>
    <m/>
    <m/>
    <m/>
    <x v="1"/>
    <m/>
    <m/>
    <m/>
    <m/>
    <x v="1"/>
    <m/>
    <m/>
    <m/>
    <x v="1"/>
    <m/>
    <m/>
    <m/>
    <x v="1"/>
    <x v="1"/>
    <x v="2"/>
    <x v="1"/>
    <x v="1"/>
    <m/>
  </r>
  <r>
    <x v="4"/>
    <s v="FOR-C2"/>
    <s v="Posibilidad de plagio y violación de derechos de autor"/>
    <s v="apropiando información, ideas, palabras o cualquier forma de expresión de otra persona"/>
    <s v="a nombre propio"/>
    <s v="con el fin de finalizar los trabajos de grado o materias de su formación, sin darle el crédito correspondiente al autor"/>
    <s v="Posibilidad de plagio y violación de derechos de autor apropiando información, ideas, palabras o cualquier forma de expresión de otra persona a nombre propio con el fin de finalizar los trabajos de grado o materias de su formación, sin darle el crédito correspondiente al autor"/>
    <s v="Tener una comprensión limitada de cómo citar y parafrasear adecuadamente las fuentes utilizadas"/>
    <x v="3"/>
    <x v="10"/>
    <s v="Estudiantes graduados"/>
    <s v="Grupo de trabajo o proceso"/>
    <m/>
    <m/>
    <s v="Institucional"/>
    <s v="Media"/>
    <n v="0.6"/>
    <s v="Mayor"/>
    <n v="0.8"/>
    <s v="Alto"/>
    <n v="17"/>
    <n v="1"/>
    <s v="Rol docente"/>
    <s v="Revisar el documento con el trabajo realizado, identificando si existe posible plagio "/>
    <s v="a través del conocimiento del docente, evaluando la calidad final del trabajo"/>
    <x v="1"/>
    <x v="0"/>
    <n v="0.3"/>
    <s v="Probabilidad"/>
    <n v="0.39419999999999999"/>
    <n v="0.19999999999999996"/>
    <x v="1"/>
    <s v="Continua"/>
    <x v="0"/>
    <s v="Media"/>
    <n v="0.42"/>
    <s v="Mayor"/>
    <n v="0.8"/>
    <s v="Alto"/>
    <s v="Baja"/>
    <n v="0.20579999999999998"/>
    <s v="Moderado"/>
    <n v="0.60000000000000009"/>
    <x v="2"/>
    <n v="12"/>
    <s v="Aceptar"/>
    <m/>
    <m/>
    <x v="1"/>
    <m/>
    <m/>
    <m/>
    <x v="1"/>
    <m/>
    <s v="Resolución de grado título de maestría_x000a_Aval de trabajo de grado expedido por el tutor"/>
    <s v="Se carga resolución 375/2023 por la cual se otorga título de maestría a estudiantes de la Facultad Seminario Andrés Bello, evidenciando de esta manera el desarrollo de control en la verificación de los documentos de tesis grado por parte del responsable de ejecutar el control"/>
    <x v="0"/>
    <x v="2"/>
    <x v="0"/>
    <x v="1"/>
    <x v="0"/>
    <m/>
  </r>
  <r>
    <x v="4"/>
    <m/>
    <m/>
    <m/>
    <m/>
    <m/>
    <m/>
    <s v="Carga de trabajo abrumadora, plazos ajustados y competencia académica pueden llevar a algunos estudiantes a buscar atajos y recurrir al plagio para completar sus tareas"/>
    <x v="1"/>
    <x v="1"/>
    <m/>
    <s v="Metas u objetivos"/>
    <m/>
    <s v="Sanciones"/>
    <m/>
    <m/>
    <m/>
    <m/>
    <m/>
    <m/>
    <m/>
    <n v="2"/>
    <s v="Rol Coordinador de programa"/>
    <s v="Revisar el documento remitido por el rol docente, identificando si existe posible plagio "/>
    <s v="a través de la validación de criterios o conocimientos propios en la detección de un plagio"/>
    <x v="1"/>
    <x v="0"/>
    <n v="0.3"/>
    <s v="Probabilidad"/>
    <m/>
    <m/>
    <x v="1"/>
    <s v="Continua"/>
    <x v="0"/>
    <s v="Baja"/>
    <n v="0.29399999999999998"/>
    <s v="Mayor"/>
    <n v="0.8"/>
    <s v="Alto"/>
    <m/>
    <m/>
    <m/>
    <m/>
    <x v="1"/>
    <m/>
    <m/>
    <m/>
    <m/>
    <x v="1"/>
    <m/>
    <m/>
    <m/>
    <x v="1"/>
    <m/>
    <s v="Resolución de grado título de maestría_x000a_Acta de sustentación ante el Coordinador. jurados y docentes"/>
    <s v="Se carga resolución 375/2023 por la cual se otorga título de maestría a estudiantes de la Facultad Seminario Andrés Bello, evidenciando de esta manera el desarrollo de control en la verificación de los documentos de tesis grado por parte del responsable de ejecutar el control"/>
    <x v="1"/>
    <x v="2"/>
    <x v="0"/>
    <x v="1"/>
    <x v="1"/>
    <m/>
  </r>
  <r>
    <x v="4"/>
    <m/>
    <m/>
    <m/>
    <m/>
    <m/>
    <m/>
    <s v="Falta de habilidades de investigación y redacción"/>
    <x v="1"/>
    <x v="1"/>
    <m/>
    <s v="Misión institucional"/>
    <s v="Información"/>
    <m/>
    <m/>
    <m/>
    <m/>
    <m/>
    <m/>
    <m/>
    <m/>
    <n v="3"/>
    <s v="Comité de Maestría"/>
    <s v="Revisar el documento remitido por el Rol Coordinador de programa, identificando si existe posible plagio "/>
    <s v="a través de la validación de criterios o conocimientos propios en la detección de un plagio, por parte de los integrantes del Comité"/>
    <x v="1"/>
    <x v="0"/>
    <n v="0.3"/>
    <s v="Probabilidad"/>
    <m/>
    <m/>
    <x v="1"/>
    <s v="Continua"/>
    <x v="0"/>
    <s v="Baja"/>
    <n v="0.20579999999999998"/>
    <s v="Mayor"/>
    <n v="0.8"/>
    <s v="Alto"/>
    <m/>
    <m/>
    <m/>
    <m/>
    <x v="1"/>
    <m/>
    <m/>
    <m/>
    <m/>
    <x v="1"/>
    <m/>
    <m/>
    <m/>
    <x v="1"/>
    <m/>
    <s v="Resolución de grado título de maestría"/>
    <s v="Se carga resolución 375/2023 por la cual se otorga título de maestría a estudiantes de la Facultad Seminario Andrés Bello, evidenciando de esta manera el desarrollo de control en la verificación de los documentos de tesis grado por parte del responsable de ejecutar el control"/>
    <x v="1"/>
    <x v="2"/>
    <x v="0"/>
    <x v="1"/>
    <x v="1"/>
    <m/>
  </r>
  <r>
    <x v="4"/>
    <m/>
    <m/>
    <m/>
    <m/>
    <m/>
    <m/>
    <s v="La disponibilidad de información en línea facilita el copiar y pegar sin atribución adecuada"/>
    <x v="1"/>
    <x v="1"/>
    <m/>
    <m/>
    <m/>
    <m/>
    <m/>
    <m/>
    <m/>
    <m/>
    <m/>
    <m/>
    <m/>
    <n v="4"/>
    <s v="Consejo de Facultad"/>
    <s v="Revisar el documento remitido por el Comité de Maestría, con la identificación de un caso de plagio"/>
    <s v="tomando decisiones sancionatorias de acuerdo a lo descrito en el Reglamento estudiantil"/>
    <x v="2"/>
    <x v="0"/>
    <n v="0.25"/>
    <s v="Impacto"/>
    <m/>
    <m/>
    <x v="1"/>
    <s v="Continua"/>
    <x v="0"/>
    <s v="Baja"/>
    <n v="0.20579999999999998"/>
    <s v="Moderado"/>
    <n v="0.60000000000000009"/>
    <s v="Moderado"/>
    <m/>
    <m/>
    <m/>
    <m/>
    <x v="1"/>
    <m/>
    <m/>
    <m/>
    <m/>
    <x v="1"/>
    <m/>
    <m/>
    <m/>
    <x v="1"/>
    <m/>
    <m/>
    <s v="El control no ha tenido la necesidad de activarse"/>
    <x v="1"/>
    <x v="2"/>
    <x v="0"/>
    <x v="1"/>
    <x v="1"/>
    <m/>
  </r>
  <r>
    <x v="4"/>
    <m/>
    <m/>
    <m/>
    <m/>
    <m/>
    <m/>
    <m/>
    <x v="1"/>
    <x v="1"/>
    <m/>
    <m/>
    <m/>
    <s v="Procesos penales"/>
    <m/>
    <m/>
    <m/>
    <m/>
    <m/>
    <m/>
    <m/>
    <n v="5"/>
    <m/>
    <m/>
    <m/>
    <x v="3"/>
    <x v="1"/>
    <s v=""/>
    <s v=""/>
    <m/>
    <m/>
    <x v="2"/>
    <m/>
    <x v="1"/>
    <s v=""/>
    <s v=""/>
    <s v=""/>
    <s v=""/>
    <s v=""/>
    <m/>
    <m/>
    <m/>
    <m/>
    <x v="1"/>
    <m/>
    <m/>
    <m/>
    <m/>
    <x v="1"/>
    <m/>
    <m/>
    <m/>
    <x v="1"/>
    <m/>
    <m/>
    <m/>
    <x v="1"/>
    <x v="1"/>
    <x v="2"/>
    <x v="1"/>
    <x v="1"/>
    <m/>
  </r>
  <r>
    <x v="4"/>
    <m/>
    <m/>
    <m/>
    <m/>
    <m/>
    <m/>
    <m/>
    <x v="1"/>
    <x v="1"/>
    <m/>
    <m/>
    <m/>
    <m/>
    <m/>
    <m/>
    <m/>
    <m/>
    <m/>
    <m/>
    <m/>
    <n v="6"/>
    <m/>
    <m/>
    <m/>
    <x v="3"/>
    <x v="1"/>
    <s v=""/>
    <s v=""/>
    <m/>
    <m/>
    <x v="2"/>
    <m/>
    <x v="1"/>
    <s v=""/>
    <s v=""/>
    <s v=""/>
    <s v=""/>
    <s v=""/>
    <m/>
    <m/>
    <m/>
    <m/>
    <x v="1"/>
    <m/>
    <m/>
    <m/>
    <m/>
    <x v="1"/>
    <m/>
    <m/>
    <m/>
    <x v="1"/>
    <m/>
    <m/>
    <m/>
    <x v="1"/>
    <x v="1"/>
    <x v="2"/>
    <x v="1"/>
    <x v="1"/>
    <m/>
  </r>
  <r>
    <x v="8"/>
    <s v="APR-C2"/>
    <s v="Posibilidad de pérdida de insumos, objetos, materiales bibliográficos, archivísticos, manuscritos históricos, documentos originales, fotografías, grabaciones, entre otros"/>
    <s v="sustrayendo los elementos con valor patrimonial"/>
    <s v="a nombre propio o de un tercero"/>
    <s v="con el fin de desviar el uso de los recursos para otros propósitos u obtener retribución económica"/>
    <s v="Posibilidad de pérdida de insumos, objetos, materiales bibliográficos, archivísticos, manuscritos históricos, documentos originales, fotografías, grabaciones, entre otros sustrayendo los elementos con valor patrimonial a nombre propio o de un tercero con el fin de desviar el uso de los recursos para otros propósitos u obtener retribución económica"/>
    <s v="Falta de controles en el acceso y manipulación de los objetos patrimoniales"/>
    <x v="2"/>
    <x v="9"/>
    <s v="Bienes patrimoniales"/>
    <s v="Grupo de trabajo o proceso"/>
    <s v="Recursos económicos"/>
    <s v="Intervención organismos"/>
    <s v="Institucional"/>
    <s v="Media"/>
    <n v="0.6"/>
    <s v="Mayor"/>
    <n v="0.8"/>
    <s v="Alto"/>
    <n v="17"/>
    <n v="1"/>
    <s v=" Auxiliares del Grupo de Recursos Físicos"/>
    <s v="Validar el acceso al personal autorizado "/>
    <s v="a través de la asignación de llaves de la bodega de usados, en la cual se encuentran algunos de los bienes patrimoniales de la entidad"/>
    <x v="0"/>
    <x v="0"/>
    <n v="0.4"/>
    <s v="Probabilidad"/>
    <n v="0.50927999999999995"/>
    <n v="0.19999999999999996"/>
    <x v="1"/>
    <s v="Continua"/>
    <x v="2"/>
    <s v="Baja"/>
    <n v="0.36"/>
    <s v="Mayor"/>
    <n v="0.8"/>
    <s v="Alto"/>
    <s v="Muy Baja"/>
    <n v="9.0719999999999995E-2"/>
    <s v="Moderado"/>
    <n v="0.60000000000000009"/>
    <x v="2"/>
    <n v="11"/>
    <s v="Reducir (mitigar)"/>
    <s v="Realizar solicitud de cámaras de seguridad dentro de las salas patrimoniales."/>
    <s v="Profesional Especializado Grupo de Biblioteca Especializada"/>
    <x v="10"/>
    <d v="2023-08-31T00:00:00"/>
    <d v="2023-12-26T00:00:00"/>
    <s v="Correos electrónicos remitidos al Grupo de Recursos Físicos"/>
    <x v="2"/>
    <s v="Se remitieron los correos con las especificaciones técnicas de las cámaras para su correspondiente cotización (se sube copia de los correos a la carpeta APR-C2)"/>
    <m/>
    <s v="Actualmente las llaves de las bodegas de insumos solo las maneja el auxiliar administrativo grado 11 y el profesional especializado grado 13 del Grupo"/>
    <x v="2"/>
    <x v="2"/>
    <x v="0"/>
    <x v="0"/>
    <x v="0"/>
    <s v="Identificación del riesgo: la pérdida de objetos no es un hecho intencionado_x000a__x000a_Hay un proyecto de acta, la evidencia apropiada es un acta con las respectivas firmas_x000a__x000a_Plan de reducción: la acción planteada no es contundente, la gestión es mide por resultados, el envío de un correo es una acción de medio no de producto"/>
  </r>
  <r>
    <x v="8"/>
    <m/>
    <m/>
    <m/>
    <m/>
    <m/>
    <m/>
    <s v="Falta de personal en aspectos de control y en la identificación y preservación de los elementos patrimoniales"/>
    <x v="1"/>
    <x v="1"/>
    <m/>
    <s v="Metas u objetivos"/>
    <m/>
    <s v="Sanciones"/>
    <s v="Sectorial"/>
    <m/>
    <m/>
    <m/>
    <m/>
    <m/>
    <m/>
    <n v="2"/>
    <s v="Profesional Especializado Grupo de Biblioteca Especializada"/>
    <s v="Validar listado de autorización a las salas patrimoniales"/>
    <s v="a través de la revisión de la responsabilidad misional que desempeñen los funcionarios públicos de la entidad"/>
    <x v="0"/>
    <x v="0"/>
    <n v="0.4"/>
    <s v="Probabilidad"/>
    <m/>
    <m/>
    <x v="1"/>
    <s v="Continua"/>
    <x v="0"/>
    <s v="Baja"/>
    <n v="0.216"/>
    <s v="Mayor"/>
    <n v="0.8"/>
    <s v="Alto"/>
    <m/>
    <m/>
    <m/>
    <m/>
    <x v="1"/>
    <m/>
    <s v="Reducir (mitigar)"/>
    <s v="Implementar minuta de control del ingreso a las salas patrimoniales"/>
    <s v="Profesional Especializado Grupo de Biblioteca Especializada"/>
    <x v="10"/>
    <d v="2023-11-30T00:00:00"/>
    <d v="2023-12-26T00:00:00"/>
    <m/>
    <x v="0"/>
    <s v="Esta actividad está en desarrollo teniendo en cuenta el estudio sobre la frecuencia de ingreso a las salas. Se solicita ajustar actividad para marzo de 2023"/>
    <m/>
    <s v="El formato se presentará en el mes de enero de 2024"/>
    <x v="1"/>
    <x v="2"/>
    <x v="0"/>
    <x v="0"/>
    <x v="1"/>
    <m/>
  </r>
  <r>
    <x v="8"/>
    <m/>
    <m/>
    <m/>
    <m/>
    <m/>
    <m/>
    <s v="Falta de constitución y creación del archivo histórico"/>
    <x v="1"/>
    <x v="1"/>
    <m/>
    <s v="Misión institucional"/>
    <m/>
    <s v="Procesos disciplinarios"/>
    <m/>
    <m/>
    <m/>
    <m/>
    <m/>
    <m/>
    <m/>
    <n v="3"/>
    <s v="Profesional Especializado Grupo de Biblioteca Especializada"/>
    <s v="Revisar la pertinencia de la solicitudes por parte de un investigador interesado"/>
    <s v="a través de la negación o aprobación del ingreso a colecciones no inventariadas con acompañamiento de un profesional o técnico del Grupo de Biblioteca Especializada"/>
    <x v="0"/>
    <x v="0"/>
    <n v="0.4"/>
    <s v="Probabilidad"/>
    <m/>
    <m/>
    <x v="1"/>
    <s v="Continua"/>
    <x v="0"/>
    <s v="Muy Baja"/>
    <n v="0.12959999999999999"/>
    <s v="Mayor"/>
    <n v="0.8"/>
    <s v="Alto"/>
    <m/>
    <m/>
    <m/>
    <m/>
    <x v="1"/>
    <m/>
    <s v="Reducir (mitigar)"/>
    <s v="Establecer un formulario de caracterización para los investigadores y usuarios interesados en consultar las colecciones patrimoniales, esto con el fin de validar y autorizar el acceso a las mismas"/>
    <s v="Profesional Especializado Grupo de Biblioteca Especializada"/>
    <x v="10"/>
    <d v="2023-12-31T00:00:00"/>
    <m/>
    <m/>
    <x v="0"/>
    <s v="Por las múltiples actividades del Grupo de Biblioteca Especializada no se logró llevar a cabo esta actividad en la presente vigencia. Se solicita ajustar para junio de 2024"/>
    <s v="Documento propuesta de formato"/>
    <s v="El formato ya se finalizó y se subió a la carpeta correspondiente, está pendiente por su respectiva articulación al SIG"/>
    <x v="1"/>
    <x v="2"/>
    <x v="0"/>
    <x v="1"/>
    <x v="1"/>
    <m/>
  </r>
  <r>
    <x v="8"/>
    <m/>
    <m/>
    <m/>
    <m/>
    <m/>
    <m/>
    <m/>
    <x v="1"/>
    <x v="1"/>
    <m/>
    <s v="Misión sectorial"/>
    <m/>
    <m/>
    <m/>
    <m/>
    <m/>
    <m/>
    <m/>
    <m/>
    <m/>
    <n v="4"/>
    <s v="Profesional Especializado y profesional Universitario Grupo de Biblioteca Especializada"/>
    <s v="Verificar los hechos presentados "/>
    <s v="a través de un informe técnico el cual será presentado al Subdirector Académico"/>
    <x v="1"/>
    <x v="0"/>
    <n v="0.3"/>
    <s v="Probabilidad"/>
    <m/>
    <m/>
    <x v="1"/>
    <s v="Continua"/>
    <x v="0"/>
    <s v="Muy Baja"/>
    <n v="9.0719999999999995E-2"/>
    <s v="Mayor"/>
    <n v="0.8"/>
    <s v="Alto"/>
    <m/>
    <m/>
    <m/>
    <m/>
    <x v="1"/>
    <m/>
    <m/>
    <m/>
    <m/>
    <x v="1"/>
    <m/>
    <m/>
    <m/>
    <x v="1"/>
    <m/>
    <m/>
    <m/>
    <x v="1"/>
    <x v="0"/>
    <x v="0"/>
    <x v="1"/>
    <x v="1"/>
    <s v="No es clara la redacción del control"/>
  </r>
  <r>
    <x v="8"/>
    <m/>
    <m/>
    <m/>
    <m/>
    <m/>
    <m/>
    <m/>
    <x v="1"/>
    <x v="1"/>
    <m/>
    <m/>
    <m/>
    <m/>
    <m/>
    <m/>
    <m/>
    <m/>
    <m/>
    <m/>
    <m/>
    <n v="5"/>
    <s v="Subdirector Académico"/>
    <s v="Escalar el informe técnico"/>
    <s v="a una instancia o comité pertinente para la toma de decisiones"/>
    <x v="2"/>
    <x v="0"/>
    <n v="0.25"/>
    <s v="Impacto"/>
    <m/>
    <m/>
    <x v="1"/>
    <s v="Continua"/>
    <x v="0"/>
    <s v="Muy Baja"/>
    <n v="9.0719999999999995E-2"/>
    <s v="Moderado"/>
    <n v="0.60000000000000009"/>
    <s v="Moderado"/>
    <m/>
    <m/>
    <m/>
    <m/>
    <x v="1"/>
    <m/>
    <m/>
    <m/>
    <m/>
    <x v="1"/>
    <m/>
    <m/>
    <m/>
    <x v="1"/>
    <m/>
    <m/>
    <m/>
    <x v="1"/>
    <x v="0"/>
    <x v="0"/>
    <x v="1"/>
    <x v="1"/>
    <s v="El control definido no establece con precisión a cuál instancia se escala la situación en caso de presentarse"/>
  </r>
  <r>
    <x v="8"/>
    <m/>
    <m/>
    <m/>
    <m/>
    <m/>
    <m/>
    <m/>
    <x v="1"/>
    <x v="1"/>
    <m/>
    <m/>
    <m/>
    <m/>
    <m/>
    <m/>
    <m/>
    <m/>
    <m/>
    <m/>
    <m/>
    <n v="6"/>
    <m/>
    <m/>
    <m/>
    <x v="3"/>
    <x v="1"/>
    <s v=""/>
    <s v=""/>
    <m/>
    <m/>
    <x v="2"/>
    <m/>
    <x v="1"/>
    <s v=""/>
    <s v=""/>
    <s v=""/>
    <s v=""/>
    <s v=""/>
    <m/>
    <m/>
    <m/>
    <m/>
    <x v="1"/>
    <m/>
    <m/>
    <m/>
    <m/>
    <x v="1"/>
    <m/>
    <m/>
    <m/>
    <x v="1"/>
    <m/>
    <m/>
    <m/>
    <x v="1"/>
    <x v="1"/>
    <x v="2"/>
    <x v="1"/>
    <x v="1"/>
    <m/>
  </r>
  <r>
    <x v="0"/>
    <s v="ADQ-C2"/>
    <s v="Posibilidad de direccionar un proceso contractual"/>
    <s v="utilizando información privilegiada para beneficio"/>
    <s v="propio o de terceros"/>
    <s v="con el fin de adjudicar las adquisiciones a proponentes específicos"/>
    <s v="Posibilidad de direccionar un proceso contractual utilizando información privilegiada para beneficio propio o de terceros con el fin de adjudicar las adquisiciones a proponentes específicos"/>
    <s v="Falta de controles en el acceso a la información contractual, conociendo previamente la información y suministrando información a un proponente específico"/>
    <x v="0"/>
    <x v="0"/>
    <s v="Contratos adjudicados"/>
    <s v="Grupo de trabajo o proceso"/>
    <s v="Recursos económicos"/>
    <s v="Intervención organismos"/>
    <s v="Institucional"/>
    <s v="Media"/>
    <n v="0.6"/>
    <s v="Catastrófico"/>
    <n v="1"/>
    <s v="Extremo"/>
    <n v="23"/>
    <n v="1"/>
    <s v="Profesionales Grupo de gestión contractual "/>
    <s v="Verificar que estudios  previos hayan sido revisados por los involucrados "/>
    <s v="de acuerdo a lo establecido en el procedimiento precontractual"/>
    <x v="0"/>
    <x v="0"/>
    <n v="0.4"/>
    <s v="Probabilidad"/>
    <n v="0.24"/>
    <n v="0.25"/>
    <x v="0"/>
    <s v="Continua"/>
    <x v="0"/>
    <s v="Baja"/>
    <n v="0.36"/>
    <s v="Catastrófico"/>
    <n v="1"/>
    <s v="Extremo"/>
    <s v="Baja"/>
    <n v="0.36"/>
    <s v="Mayor"/>
    <n v="0.75"/>
    <x v="0"/>
    <n v="16"/>
    <s v="Reducir (mitigar)"/>
    <s v="Actualizar la documentación de los procedimientos del Grupo de Gestión Contractual que identificarán los puntos de control en el desarrollo de las actividades"/>
    <s v="Profesionales Grupo de gestión contractual "/>
    <x v="0"/>
    <d v="2023-08-31T00:00:00"/>
    <d v="2023-12-22T00:00:00"/>
    <s v="https://sig.caroycuervo.gov.co/"/>
    <x v="0"/>
    <s v="Con fecha del 15 de diciembre de 2023 se actualizaron cuatro (4) procedimientos en el SIG de la página web del ICC. Debido a la cantidad de documentación que debe revisar y ajustar el proceso se solicita ajustar la fecha de implementación para junio de 2024"/>
    <s v="A modo de muestra se suben 3 estudios previos revisados"/>
    <s v="Los estudios previos han contado con la revisión jurídica, financiera y técnica, realizada por los responsables involucrados."/>
    <x v="0"/>
    <x v="2"/>
    <x v="0"/>
    <x v="0"/>
    <x v="0"/>
    <s v="Plan de reducción: es importante flexibilizar el procedimiento de aprobación de cambios para que las solicitudes de ajuste del plan sean resultas oportunamente."/>
  </r>
  <r>
    <x v="0"/>
    <m/>
    <m/>
    <m/>
    <m/>
    <m/>
    <m/>
    <s v="Ajustar los requisitos habilitantes y ponderables a la idoneidad del proponente"/>
    <x v="1"/>
    <x v="1"/>
    <m/>
    <s v="Metas u objetivos"/>
    <s v="Calidad de vida comunidad"/>
    <s v="Sanciones"/>
    <s v="Sectorial"/>
    <m/>
    <m/>
    <m/>
    <m/>
    <m/>
    <m/>
    <n v="2"/>
    <s v="Profesionales Grupo de gestión contractual "/>
    <s v="Adelantar acciones que motiven el inicio del trámite disciplinario, penal, fiscal y/o de lo contencioso administrativo"/>
    <s v="a través de la denuncia, quejas y/o solicitudes a los entes de control interno o externo"/>
    <x v="2"/>
    <x v="0"/>
    <n v="0.25"/>
    <s v="Impacto"/>
    <m/>
    <m/>
    <x v="1"/>
    <s v="Continua"/>
    <x v="0"/>
    <s v="Baja"/>
    <n v="0.36"/>
    <s v="Mayor"/>
    <n v="0.75"/>
    <s v="Alto"/>
    <m/>
    <m/>
    <m/>
    <m/>
    <x v="1"/>
    <m/>
    <m/>
    <m/>
    <m/>
    <x v="1"/>
    <m/>
    <m/>
    <m/>
    <x v="1"/>
    <m/>
    <m/>
    <s v="El control aún no ha tenido que ser activado"/>
    <x v="1"/>
    <x v="2"/>
    <x v="0"/>
    <x v="1"/>
    <x v="1"/>
    <m/>
  </r>
  <r>
    <x v="0"/>
    <m/>
    <m/>
    <m/>
    <m/>
    <m/>
    <m/>
    <s v="Adjudicar un contrato a un proponente que no cumpla con los requisitos de idoneidad y experiencia exigidos en los estudios previos y pliegos de condiciones"/>
    <x v="1"/>
    <x v="1"/>
    <m/>
    <s v="Misión institucional"/>
    <s v="Información"/>
    <s v="Procesos disciplinarios"/>
    <m/>
    <m/>
    <m/>
    <m/>
    <m/>
    <m/>
    <m/>
    <n v="3"/>
    <m/>
    <m/>
    <m/>
    <x v="3"/>
    <x v="1"/>
    <s v=""/>
    <s v=""/>
    <m/>
    <m/>
    <x v="2"/>
    <m/>
    <x v="1"/>
    <s v=""/>
    <s v=""/>
    <s v=""/>
    <s v=""/>
    <s v=""/>
    <m/>
    <m/>
    <m/>
    <m/>
    <x v="1"/>
    <m/>
    <m/>
    <m/>
    <m/>
    <x v="1"/>
    <m/>
    <m/>
    <m/>
    <x v="1"/>
    <m/>
    <m/>
    <m/>
    <x v="1"/>
    <x v="1"/>
    <x v="2"/>
    <x v="1"/>
    <x v="1"/>
    <m/>
  </r>
  <r>
    <x v="0"/>
    <m/>
    <m/>
    <m/>
    <m/>
    <m/>
    <m/>
    <m/>
    <x v="1"/>
    <x v="1"/>
    <m/>
    <m/>
    <m/>
    <s v="Procesos fiscales"/>
    <m/>
    <m/>
    <m/>
    <m/>
    <m/>
    <m/>
    <m/>
    <n v="4"/>
    <m/>
    <m/>
    <m/>
    <x v="3"/>
    <x v="1"/>
    <s v=""/>
    <m/>
    <m/>
    <m/>
    <x v="2"/>
    <m/>
    <x v="1"/>
    <s v=""/>
    <s v=""/>
    <s v=""/>
    <s v=""/>
    <s v=""/>
    <m/>
    <m/>
    <m/>
    <m/>
    <x v="1"/>
    <m/>
    <m/>
    <m/>
    <m/>
    <x v="1"/>
    <m/>
    <m/>
    <m/>
    <x v="1"/>
    <m/>
    <m/>
    <m/>
    <x v="1"/>
    <x v="1"/>
    <x v="2"/>
    <x v="1"/>
    <x v="1"/>
    <m/>
  </r>
  <r>
    <x v="0"/>
    <m/>
    <m/>
    <m/>
    <m/>
    <m/>
    <m/>
    <m/>
    <x v="1"/>
    <x v="1"/>
    <m/>
    <m/>
    <m/>
    <s v="Procesos penales"/>
    <m/>
    <m/>
    <m/>
    <m/>
    <m/>
    <m/>
    <m/>
    <n v="5"/>
    <m/>
    <m/>
    <m/>
    <x v="3"/>
    <x v="1"/>
    <s v=""/>
    <s v=""/>
    <m/>
    <m/>
    <x v="2"/>
    <m/>
    <x v="1"/>
    <s v=""/>
    <s v=""/>
    <s v=""/>
    <s v=""/>
    <s v=""/>
    <m/>
    <m/>
    <m/>
    <m/>
    <x v="1"/>
    <m/>
    <m/>
    <m/>
    <m/>
    <x v="1"/>
    <m/>
    <m/>
    <m/>
    <x v="1"/>
    <m/>
    <m/>
    <m/>
    <x v="1"/>
    <x v="1"/>
    <x v="2"/>
    <x v="1"/>
    <x v="1"/>
    <m/>
  </r>
  <r>
    <x v="0"/>
    <m/>
    <m/>
    <m/>
    <m/>
    <m/>
    <m/>
    <m/>
    <x v="1"/>
    <x v="1"/>
    <m/>
    <m/>
    <m/>
    <m/>
    <m/>
    <m/>
    <m/>
    <m/>
    <m/>
    <m/>
    <m/>
    <n v="6"/>
    <m/>
    <m/>
    <m/>
    <x v="3"/>
    <x v="1"/>
    <s v=""/>
    <s v=""/>
    <m/>
    <m/>
    <x v="2"/>
    <m/>
    <x v="1"/>
    <s v=""/>
    <s v=""/>
    <s v=""/>
    <s v=""/>
    <s v=""/>
    <m/>
    <m/>
    <m/>
    <m/>
    <x v="1"/>
    <m/>
    <m/>
    <m/>
    <m/>
    <x v="1"/>
    <m/>
    <m/>
    <m/>
    <x v="1"/>
    <m/>
    <m/>
    <m/>
    <x v="1"/>
    <x v="1"/>
    <x v="2"/>
    <x v="1"/>
    <x v="1"/>
    <m/>
  </r>
  <r>
    <x v="8"/>
    <s v="APR-C3"/>
    <s v="Posibilidad de plagio y violación de derechos de autor"/>
    <s v="apropiando información, ideas, palabras o cualquier forma de expresión de otra persona"/>
    <s v="a nombre propio"/>
    <s v="con el fin de publicar obras o productos de investigación sin dar el crédito correspondiente al autor o a la institución"/>
    <s v="Posibilidad de plagio y violación de derechos de autor apropiando información, ideas, palabras o cualquier forma de expresión de otra persona a nombre propio con el fin de publicar obras o productos de investigación sin dar el crédito correspondiente al autor o a la institución"/>
    <s v="Tener una comprensión limitada de cómo citar y parafrasear adecuadamente las fuentes utilizadas"/>
    <x v="3"/>
    <x v="4"/>
    <s v="Publicaciones impresas"/>
    <s v="Grupo de trabajo o proceso"/>
    <s v="Recursos económicos"/>
    <m/>
    <s v="Institucional"/>
    <s v="Baja"/>
    <n v="0.4"/>
    <s v="Mayor"/>
    <n v="0.8"/>
    <s v="Alto"/>
    <n v="16"/>
    <n v="1"/>
    <s v="Líder de Línea_x000a__x000a_Profesional especializado - Grupo de Investigaciones Académicas"/>
    <s v="Revisar el cumplimiento de la obligación contractual referente a los conceptos éticos en el desarrollo y publicación de productos de investigación"/>
    <s v="a través de las directrices emitidas por el Grupo Investigaciones Académicas diligenciando los formatos destinados para las reuniones trimestrales de seguimiento"/>
    <x v="0"/>
    <x v="0"/>
    <n v="0.4"/>
    <s v="Probabilidad"/>
    <n v="0.29920000000000002"/>
    <n v="0.19999999999999996"/>
    <x v="0"/>
    <s v="Continua"/>
    <x v="0"/>
    <s v="Baja"/>
    <n v="0.24"/>
    <s v="Mayor"/>
    <n v="0.8"/>
    <s v="Alto"/>
    <s v="Muy Baja"/>
    <n v="0.10079999999999999"/>
    <s v="Moderado"/>
    <n v="0.60000000000000009"/>
    <x v="2"/>
    <n v="11"/>
    <s v="Reducir (mitigar)"/>
    <s v="Establecer, en los términos y condiciones de cada una de las convocatorias institucionales de proyectos de investigación, la solicitud explícita al proponente del proyecto de formalizar el reconocimiento legal de los productos comprometidos y derivados en el momento de la presentación pública de estos"/>
    <s v="Profesional especializado - Grupo de Investigaciones Académicas"/>
    <x v="11"/>
    <d v="2023-08-31T00:00:00"/>
    <d v="2023-12-21T00:00:00"/>
    <s v="Citaciones de las reuniones del cuarto trimestre_x000a__x000a_Carpeta con informes de seguimiento a los proyectos de investigación del cuarto trimestre 2023_x000a__x000a_https://caroycuervo-my.sharepoint.com/:f:/g/personal/investigacion_caroycuervo_gov_co/EihU9v5Q8lhNnvpOpxdHCg4BkQIXFpUksPWU-XWNuIfjfg?e=201g26_x000a__x000a_Correos con las solicitudes de reporte de productos de investigación ICC 2021-2023 terminados"/>
    <x v="0"/>
    <s v="Entre el 04 y el 12 de diciembre se realizaron todas las reuniones correspondientes a los informes de avance de proyectos del cuarto trimestre con cada una de las once líneas de investigación._x000a__x000a_Los directores de proyecto de cada línea emplearon los formatos SIG para socializar el estado de avance tanto del proyecto como de los productos comprometidos 2023._x000a__x000a_Para cada línea se solicitó, de forma oral y escrita, enviar al director del Grupo de investigación al cual pertenece su línea, una versión editada del formato INV-F-3 Productos de investigación incluyendo únicamente aquellos productos que han sido publicados desde la última convocatoria de MinCiencias; es decir, durante el periodo comprendido entre noviembre de 2021 y diciembre de 2023. Con esta información, el director del grupo de investigación realizará la verificación y actualización de los productos en la plataforma GrupLAC._x000a__x000a_Se solicita mover la fecha de implementación de esta actividad del plan de reducción para septiembre de 2024 debido a que los términos y condiciones de la próxima convocatoria interna de proyectos de investigación será emitida entre julio-septiembre 2024"/>
    <s v="Citaciones de las reuniones del cuarto trimestre_x000a__x000a_Carpeta con informes de seguimiento a los proyectos de investigación del cuarto trimestre 2023_x000a__x000a_https://caroycuervo-my.sharepoint.com/:f:/g/personal/investigacion_caroycuervo_gov_co/Evb49u04s5xPoc2sPDoFVy4BCy3PdMgyuwhZ37Y-r8yoiw?e=YBZfXj_x000a__x000a_https://caroycuervo-my.sharepoint.com/:f:/g/personal/investigacion_caroycuervo_gov_co/EihU9v5Q8lhNnvpOpxdHCg4BkQIXFpUksPWU-XWNuIfjfg?e=201g26_x000a__x000a_Correos con las solicitudes de reporte de productos de investigación ICC 2021-2023 terminados_x000a__x000a_Carpeta con el control de la supervisión de contratos de investigadores_x000a__x000a_https://caroycuervo-my.sharepoint.com/:f:/g/personal/investigacion_caroycuervo_gov_co/ElKT3n89pvdJtzs35uFQ--MBb1lmiZaaZtUpleWiyNEhTg?e=UE3xpT_x000a__x000a_Correos enviados al Grupo de gestión financiera confirmando el cargue de cuentas de cobro de investigadores_x000a__x000a_Correos enviados a la FSAB confirmando la revisión de los documentos de cuenta de cobro de los docentes-investigadores_x000a__x000a_Acta del cuarto Comité de Investigación donde se socializó el informe consolidado trimestral de proyectos de investigación 2023_x000a__x000a_https://caroycuervo-my.sharepoint.com/:f:/g/personal/investigacion_caroycuervo_gov_co/Evb49u04s5xPoc2sPDoFVy4BCy3PdMgyuwhZ37Y-r8yoiw?e=YBZfXj_x000a__x000a_informe consolidado trimestral de proyectos de investigación 2023_x000a__x000a_https://www.caroycuervo.gov.co/4-6-informacion-publica-y-o-relevante/_x000a__x000a_Correo confirmando el cargue de evidencias de la actividad del mapa de aseguramiento"/>
    <s v="Entre el 04 y el 12 de diciembre se realizaron todas las reuniones correspondientes a los informes de avance de proyectos del cuarto trimestre con cada una de las once líneas de investigación._x000a__x000a_Los directores de proyecto de cada línea emplearon los formatos SIG para socializar el estado de avance tanto del proyecto como de los productos comprometidos 2023._x000a__x000a_Para cada línea se solicitó, de forma oral y escrita, enviar al director del Grupo de investigación al cual pertenece su línea, una versión editada del formato INV-F-3 Productos de investigación incluyendo únicamente aquellos productos que han sido publicados desde la última convocatoria de MinCiencias; es decir, durante el periodo comprendido entre noviembre de 2021 y diciembre de 2023. Con esta información, el director del grupo de investigación realizará la verificación y actualización de los productos en la plataforma GrupLAC._x000a__x000a_Las cuentas de cobro de los 30 investigadores y de los 22 docentes-investigadores, correspondientes a los meses de octubre, noviembre y diciembre han sido revisadas administrativa e investigativamente previo al cargue de las mismas en las carpetas dispuestas por el Grupo de gestión financiera._x000a__x000a_El 18 de diciembre se atendió solicitud del Jefe de la Unidad de Control Interno en cuanto a cargue de evidencias de implementación de funciones de aseguramiento en el Grupo de investigaciones académicas."/>
    <x v="0"/>
    <x v="2"/>
    <x v="1"/>
    <x v="3"/>
    <x v="0"/>
    <m/>
  </r>
  <r>
    <x v="8"/>
    <m/>
    <m/>
    <m/>
    <m/>
    <m/>
    <m/>
    <s v="Desconocimiento sobre la normatividad vigente relacionada con derechos patrimoniales y morales de autor"/>
    <x v="1"/>
    <x v="1"/>
    <m/>
    <s v="Metas u objetivos"/>
    <m/>
    <s v="Sanciones"/>
    <m/>
    <m/>
    <m/>
    <m/>
    <m/>
    <m/>
    <m/>
    <n v="2"/>
    <s v="Profesional Especializado del Sello Editorial"/>
    <s v="Verificar la incorporación de una cláusula de declaración de titularidad del derecho moral y patrimonial de autor y una cláusula de indemnidad"/>
    <s v="en el contrato de cesión de derechos patrimoniales de autor"/>
    <x v="0"/>
    <x v="0"/>
    <n v="0.4"/>
    <s v="Probabilidad"/>
    <m/>
    <m/>
    <x v="1"/>
    <s v="Continua"/>
    <x v="0"/>
    <s v="Muy Baja"/>
    <n v="0.14399999999999999"/>
    <s v="Mayor"/>
    <n v="0.8"/>
    <s v="Alto"/>
    <m/>
    <m/>
    <m/>
    <m/>
    <x v="1"/>
    <m/>
    <s v="Reducir (mitigar)"/>
    <s v="Incluir en las convocatorias institucionales de proyectos de investigación una cláusula de indemnidad para la entidad"/>
    <s v="Profesional especializado - Grupo de Investigaciones Académicas"/>
    <x v="11"/>
    <d v="2023-08-31T00:00:00"/>
    <d v="2023-12-21T00:00:00"/>
    <s v="N/A"/>
    <x v="0"/>
    <s v="Se solicita mover la fecha de implementación de esta actividad del plan de reducción para septiembre de 2024 debido a que los términos y condiciones de la próxima convocatoria interna de proyectos de investigación será emitida entre julio-septiembre 2024_x000a__x000a_Esta actividad hará parte de una acción que se registrará en el Plan de Acción del Grupo de investigaciones académicas 2024"/>
    <s v="Plantilla en revisión de cesión de derechos"/>
    <s v="Actualmente se vienen desarrollando revisiones entre editorial y el rol jurídico con el fin de establecer una plantilla de sesión de derechos, el cual se estandarizará en el SIG"/>
    <x v="1"/>
    <x v="2"/>
    <x v="0"/>
    <x v="0"/>
    <x v="1"/>
    <s v="Plan de reducción: según la observación presentada en el reporte la acción no ha finalizado"/>
  </r>
  <r>
    <x v="8"/>
    <m/>
    <m/>
    <m/>
    <m/>
    <m/>
    <m/>
    <s v="Falta de seguimiento en los términos de contratación institucional de prestación de servicios especialmente referente al marco ético"/>
    <x v="1"/>
    <x v="1"/>
    <m/>
    <s v="Misión institucional"/>
    <s v="Información"/>
    <m/>
    <m/>
    <m/>
    <m/>
    <m/>
    <m/>
    <m/>
    <m/>
    <n v="3"/>
    <s v="Profesional con rol de editor y Técnico con rol de corrección de estilo del Sello Editorial"/>
    <s v="Validar en la revisión del documento los cambios de tono y estilo de argumentación "/>
    <s v="a través de la marcación del documento en revisión para corroborar la autoría de un apartado en específico"/>
    <x v="1"/>
    <x v="0"/>
    <n v="0.3"/>
    <s v="Probabilidad"/>
    <m/>
    <m/>
    <x v="1"/>
    <s v="Continua"/>
    <x v="0"/>
    <s v="Muy Baja"/>
    <n v="0.10079999999999999"/>
    <s v="Mayor"/>
    <n v="0.8"/>
    <s v="Alto"/>
    <m/>
    <m/>
    <m/>
    <m/>
    <x v="1"/>
    <m/>
    <m/>
    <m/>
    <m/>
    <x v="1"/>
    <m/>
    <m/>
    <m/>
    <x v="1"/>
    <m/>
    <s v="Por temas de derecho de autor, la evidencia se encuentra almacenada en la TRD del Grupo de Sello Editorial"/>
    <s v="Se continua con la edición y corrección de estilo de los  títulos:_x000a_1. Atasolico_x000a_2. Historia de la edición en Colombia"/>
    <x v="1"/>
    <x v="2"/>
    <x v="0"/>
    <x v="1"/>
    <x v="1"/>
    <m/>
  </r>
  <r>
    <x v="8"/>
    <m/>
    <m/>
    <m/>
    <m/>
    <m/>
    <m/>
    <m/>
    <x v="1"/>
    <x v="1"/>
    <m/>
    <m/>
    <m/>
    <m/>
    <m/>
    <m/>
    <m/>
    <m/>
    <m/>
    <m/>
    <m/>
    <n v="4"/>
    <s v="Secretario técnico del Comité de Defensa Jurídica - Rol Abogado de Defensa Jurídica"/>
    <s v="Presentar al Comité de Defensa Jurídica el caso de presunto desconocimiento de los derechos de autor de un tercero"/>
    <s v="a través de las sesiones ordinarias del Comité, definiendo las acciones a realizar para proteger a la entidad"/>
    <x v="2"/>
    <x v="0"/>
    <n v="0.25"/>
    <s v="Impacto"/>
    <m/>
    <m/>
    <x v="1"/>
    <s v="Continua"/>
    <x v="0"/>
    <s v="Muy Baja"/>
    <n v="0.10079999999999999"/>
    <s v="Moderado"/>
    <n v="0.60000000000000009"/>
    <s v="Moderado"/>
    <m/>
    <m/>
    <m/>
    <m/>
    <x v="1"/>
    <m/>
    <m/>
    <m/>
    <m/>
    <x v="1"/>
    <m/>
    <m/>
    <m/>
    <x v="1"/>
    <m/>
    <m/>
    <s v="Con corte a noviembre no se presentaron casos, sin embargo se está estudiando en el mes de diciembre una posible materialización del riesgo"/>
    <x v="1"/>
    <x v="2"/>
    <x v="0"/>
    <x v="1"/>
    <x v="1"/>
    <m/>
  </r>
  <r>
    <x v="8"/>
    <m/>
    <m/>
    <m/>
    <m/>
    <m/>
    <m/>
    <m/>
    <x v="1"/>
    <x v="1"/>
    <m/>
    <m/>
    <m/>
    <s v="Procesos penales"/>
    <m/>
    <m/>
    <m/>
    <m/>
    <m/>
    <m/>
    <m/>
    <n v="5"/>
    <m/>
    <m/>
    <m/>
    <x v="3"/>
    <x v="1"/>
    <s v=""/>
    <s v=""/>
    <m/>
    <m/>
    <x v="2"/>
    <m/>
    <x v="1"/>
    <s v=""/>
    <s v=""/>
    <s v=""/>
    <s v=""/>
    <s v=""/>
    <m/>
    <m/>
    <m/>
    <m/>
    <x v="1"/>
    <m/>
    <m/>
    <m/>
    <m/>
    <x v="1"/>
    <m/>
    <m/>
    <m/>
    <x v="1"/>
    <m/>
    <m/>
    <m/>
    <x v="1"/>
    <x v="1"/>
    <x v="2"/>
    <x v="1"/>
    <x v="1"/>
    <m/>
  </r>
  <r>
    <x v="8"/>
    <m/>
    <m/>
    <m/>
    <m/>
    <m/>
    <m/>
    <m/>
    <x v="1"/>
    <x v="1"/>
    <m/>
    <m/>
    <m/>
    <m/>
    <m/>
    <m/>
    <m/>
    <m/>
    <m/>
    <m/>
    <m/>
    <n v="6"/>
    <m/>
    <m/>
    <m/>
    <x v="3"/>
    <x v="1"/>
    <s v=""/>
    <s v=""/>
    <m/>
    <m/>
    <x v="2"/>
    <m/>
    <x v="1"/>
    <s v=""/>
    <s v=""/>
    <s v=""/>
    <s v=""/>
    <s v=""/>
    <m/>
    <m/>
    <m/>
    <m/>
    <x v="1"/>
    <m/>
    <m/>
    <m/>
    <m/>
    <x v="1"/>
    <m/>
    <m/>
    <m/>
    <x v="1"/>
    <m/>
    <m/>
    <m/>
    <x v="1"/>
    <x v="1"/>
    <x v="2"/>
    <x v="1"/>
    <x v="1"/>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
  <r>
    <n v="1"/>
    <x v="0"/>
    <s v="1.1"/>
    <s v="SUBCOMPONENTE 1_x000a_POLÍTICA DE ADMINISTRACIÓN DE RIESGOS"/>
    <s v="Revisar la política de administración de riesgos en la segunda línea de control."/>
    <s v="Política de riesgos revisada por la segunda línea de control."/>
    <m/>
    <m/>
    <n v="1"/>
    <m/>
    <m/>
    <m/>
    <m/>
    <m/>
    <m/>
    <m/>
    <m/>
    <m/>
    <n v="1"/>
    <x v="0"/>
    <x v="0"/>
    <s v="Profesional especializado 2028-17"/>
    <n v="1"/>
    <n v="1.020408163265306E-2"/>
    <n v="1.020408163265306E-2"/>
    <n v="1.020408163265306E-2"/>
    <n v="1"/>
    <n v="1.020408163265306E-2"/>
    <n v="1"/>
    <s v="Se evidencia acta de reunión de la segunda línea de control de la Política de Riesgos"/>
  </r>
  <r>
    <n v="2"/>
    <x v="0"/>
    <s v="1.2"/>
    <s v="SUBCOMPONENTE 1_x000a_POLÍTICA DE ADMINISTRACIÓN DE RIESGOS"/>
    <s v="Socializar y divulgar a los integrantes de la primera y segunda línea de control, sobre la política, metodología y herramientas para la administración de riesgos."/>
    <s v="Dos (2) acciones de socialización y una (1) de divulgación"/>
    <m/>
    <m/>
    <n v="1"/>
    <n v="1"/>
    <m/>
    <m/>
    <m/>
    <n v="1"/>
    <m/>
    <m/>
    <m/>
    <m/>
    <n v="3"/>
    <x v="0"/>
    <x v="0"/>
    <s v="Profesional especializado 2028-17"/>
    <n v="3"/>
    <n v="3.0612244897959183E-2"/>
    <n v="1.020408163265306E-2"/>
    <n v="3.0612244897959183E-2"/>
    <n v="3"/>
    <n v="3.0612244897959183E-2"/>
    <n v="1"/>
    <s v="1. Evidencia de reunión de socialización a la segunda línea de control mes de Abril._x000a_2. Evidencia de reunión de socialización a la primera línea de control, mes de Junio._x000a_3. Evidencia de solicitud de campaña para divulgar por comunicación interna."/>
  </r>
  <r>
    <n v="3"/>
    <x v="0"/>
    <s v="1.3"/>
    <s v="SUBCOMPONENTE 2_x000a_CONSTRUCCIÓN DEL MAPA DE RIESGOS DE CORRUPCIÓN"/>
    <s v="Realizar la revisión y ajuste de los riesgos de corrupción documentados de los procesos susceptibles de estos riesgos"/>
    <s v="Mapa de Riesgos de Corrupción actualizado"/>
    <m/>
    <m/>
    <m/>
    <m/>
    <m/>
    <m/>
    <m/>
    <n v="1"/>
    <m/>
    <m/>
    <m/>
    <m/>
    <n v="1"/>
    <x v="0"/>
    <x v="0"/>
    <s v="Profesional especializado 2028-17"/>
    <n v="1"/>
    <n v="1.020408163265306E-2"/>
    <n v="1.020408163265306E-2"/>
    <n v="1.020408163265306E-2"/>
    <n v="1"/>
    <n v="1.020408163265306E-2"/>
    <n v="1"/>
    <s v="Falta publicación en el SIG"/>
  </r>
  <r>
    <n v="4"/>
    <x v="0"/>
    <s v="1.4"/>
    <s v="SUBCOMPONENTE 3_x000a_CONSULTA Y DIVULGACIÓN"/>
    <s v="Publicar las propuestas del Mapa de Riesgo de Fraude y Corrupción para consulta ciudadana y de la comunidad interna del ICC"/>
    <s v="Dos (2) publicaciones en la página web del ICC y dos (2) boletines informativos del Mapa de Riesgos de Fraude y Corrupción"/>
    <m/>
    <m/>
    <m/>
    <m/>
    <m/>
    <m/>
    <m/>
    <m/>
    <n v="2"/>
    <m/>
    <m/>
    <m/>
    <n v="2"/>
    <x v="1"/>
    <x v="0"/>
    <s v="Profesional especializado 2028-17"/>
    <n v="1"/>
    <n v="1.020408163265306E-2"/>
    <n v="5.1020408163265302E-3"/>
    <n v="1.020408163265306E-2"/>
    <n v="0"/>
    <n v="0"/>
    <n v="0"/>
    <s v="No se evidencia publicación de PROPUESTAS de mapa"/>
  </r>
  <r>
    <n v="5"/>
    <x v="0"/>
    <s v="1.5"/>
    <s v="SUBCOMPONENTE 3_x000a_CONSULTA Y DIVULGACIÓN"/>
    <s v="Divulgar las actualizaciones aprobadas del Mapa de Riesgos de Corrupción a los servidores públicos de la entidad."/>
    <s v="Comunicaciones internas que informen la actualización del Mapa de Riesgos de Corrupción"/>
    <m/>
    <m/>
    <m/>
    <m/>
    <m/>
    <m/>
    <m/>
    <m/>
    <m/>
    <n v="1"/>
    <m/>
    <m/>
    <n v="1"/>
    <x v="1"/>
    <x v="0"/>
    <s v="Profesional especializado 2028-17"/>
    <n v="1"/>
    <n v="1.020408163265306E-2"/>
    <n v="1.020408163265306E-2"/>
    <n v="1.020408163265306E-2"/>
    <n v="1"/>
    <n v="1.020408163265306E-2"/>
    <n v="1"/>
    <s v="Se evidencia dos divulgaciones: una por correo electrónico &quot;Ponte al día con el SIG&quot; y otra por noticias del portal web"/>
  </r>
  <r>
    <n v="6"/>
    <x v="0"/>
    <s v="1.6"/>
    <s v="SUBCOMPONENTE 4_x000a_MONITOREO Y REVISIÓN"/>
    <s v="Socializar los informes de monitoreo de riesgos de corrupción a la primera y segunda línea de control y al Comité Institucional de Gestión y Desempeño - CIGD"/>
    <s v="Informes de monitoreo de riesgo de corrupción socializados"/>
    <m/>
    <n v="1"/>
    <m/>
    <m/>
    <n v="1"/>
    <m/>
    <m/>
    <m/>
    <n v="1"/>
    <m/>
    <m/>
    <m/>
    <n v="3"/>
    <x v="1"/>
    <x v="0"/>
    <s v="Profesional especializado 2028-17"/>
    <n v="3"/>
    <n v="3.0612244897959183E-2"/>
    <n v="1.020408163265306E-2"/>
    <n v="3.0612244897959183E-2"/>
    <n v="3"/>
    <n v="3.0612244897959183E-2"/>
    <n v="1"/>
    <s v="Se evidencia divulgación de informe a través de correos electrónicos y acta de reunión de la segunda línea de control"/>
  </r>
  <r>
    <n v="7"/>
    <x v="0"/>
    <s v="1.7"/>
    <s v="SUBCOMPONENTE 4_x000a_MONITOREO Y REVISIÓN"/>
    <s v="Diseñar reporte para el control de riesgos materializados"/>
    <s v="Informes sobre reportes para el control de riesgos materializados"/>
    <m/>
    <m/>
    <m/>
    <m/>
    <m/>
    <m/>
    <n v="1"/>
    <m/>
    <m/>
    <m/>
    <m/>
    <n v="1"/>
    <n v="2"/>
    <x v="1"/>
    <x v="0"/>
    <s v="Profesional especializado 2028-17"/>
    <n v="2"/>
    <n v="2.0408163265306121E-2"/>
    <n v="1.020408163265306E-2"/>
    <n v="2.0408163265306121E-2"/>
    <n v="2"/>
    <n v="2.0408163265306121E-2"/>
    <n v="1"/>
    <s v="Se evidencia presentaciones de gestión de riesgos con un componente de riesgos materializados"/>
  </r>
  <r>
    <n v="8"/>
    <x v="0"/>
    <s v="1.8"/>
    <s v="SUBCOMPONENTE 4_x000a_MONITOREO Y REVISIÓN"/>
    <s v="Realizar revisión a las Funciones de Aseguramiento o actividades de control establecidas en el Mapa de Aseguramiento para verificación de la confiabilidad de la segunda línea de control"/>
    <s v="Mapa de Aseguramiento divulgado al interior de Instituto"/>
    <m/>
    <m/>
    <m/>
    <m/>
    <m/>
    <m/>
    <n v="1"/>
    <m/>
    <m/>
    <m/>
    <m/>
    <m/>
    <n v="1"/>
    <x v="2"/>
    <x v="1"/>
    <s v="Profesional especializado 2028-17"/>
    <n v="1"/>
    <n v="1.020408163265306E-2"/>
    <n v="1.020408163265306E-2"/>
    <n v="1.020408163265306E-2"/>
    <n v="1"/>
    <n v="1.020408163265306E-2"/>
    <n v="1"/>
    <s v="Se evidencia actualización del mapa de aseguramiento"/>
  </r>
  <r>
    <n v="9"/>
    <x v="0"/>
    <s v="1.9"/>
    <s v="SUBCOMPONENTE 5_x000a_SEGUIMIENTO"/>
    <s v="Realizar los informes de seguimiento cuatrimensuales a la administración del riesgo de corrupción; plazos: 16 de enero, 15 de mayo y 14 de septiembre de 2023"/>
    <s v="Informes cuatrimensuales"/>
    <n v="1"/>
    <m/>
    <m/>
    <m/>
    <n v="1"/>
    <m/>
    <m/>
    <m/>
    <n v="1"/>
    <m/>
    <m/>
    <m/>
    <n v="3"/>
    <x v="2"/>
    <x v="1"/>
    <s v="Profesional especializado 2028-17"/>
    <n v="3"/>
    <n v="3.0612244897959183E-2"/>
    <n v="1.020408163265306E-2"/>
    <n v="3.0612244897959183E-2"/>
    <n v="3"/>
    <n v="3.0612244897959183E-2"/>
    <n v="1"/>
    <s v="Se evidencia informes publicados en portal web"/>
  </r>
  <r>
    <n v="10"/>
    <x v="1"/>
    <s v="2.1"/>
    <s v="No aplica"/>
    <s v="Solicitar acompañamiento al Departamento Administrativo de la Función Pública para identificar los trámites a racionalizar en la vigencia"/>
    <s v="Listado de asistencia a la reunión_x000a__x000a_Formato de inscripción de trámites en el SUIT"/>
    <m/>
    <m/>
    <m/>
    <m/>
    <m/>
    <m/>
    <n v="1"/>
    <n v="1"/>
    <m/>
    <m/>
    <m/>
    <m/>
    <n v="2"/>
    <x v="3"/>
    <x v="0"/>
    <s v="Profesional especializado 2028-17"/>
    <n v="2"/>
    <n v="2.0408163265306121E-2"/>
    <n v="1.020408163265306E-2"/>
    <n v="2.0408163265306121E-2"/>
    <n v="2"/>
    <n v="2.0408163265306121E-2"/>
    <n v="1"/>
    <s v="Se evidencia inscripción y desarrollo de racionalización de un  trámites en el SUIT"/>
  </r>
  <r>
    <n v="11"/>
    <x v="2"/>
    <s v="3.1"/>
    <s v="INFORMACIÓN : Informar avances y resultados de la gestión con calidad y en lenguaje compresible"/>
    <s v="Realizar y socializar el informe de gestión de la vigencia 2022 en el cual se incluye la información sobre el cumplimiento de metas y acciones de gestión desarrolladas"/>
    <s v="Informe de gestión de la vigencia 2022 publicado en la página web institucional"/>
    <n v="1"/>
    <m/>
    <m/>
    <m/>
    <m/>
    <m/>
    <m/>
    <m/>
    <m/>
    <m/>
    <m/>
    <m/>
    <n v="1"/>
    <x v="3"/>
    <x v="0"/>
    <s v="Profesional especializado 2028-17 "/>
    <n v="1"/>
    <n v="1.020408163265306E-2"/>
    <n v="1.020408163265306E-2"/>
    <n v="1.020408163265306E-2"/>
    <n v="1"/>
    <n v="1.020408163265306E-2"/>
    <n v="1"/>
    <s v="No se evidencia socialización sino publicación en portal web"/>
  </r>
  <r>
    <n v="12"/>
    <x v="2"/>
    <s v="3.2"/>
    <s v="INFORMACIÓN : Informar avances y resultados de la gestión con calidad y en lenguaje compresible"/>
    <s v="Divulgar los estados financieros de la entidad por medio de un video con lenguaje claro y de acceso a la ciudadanía"/>
    <s v="Divulgación de los estados financieros del Instituto Caro y Cuervo "/>
    <m/>
    <m/>
    <m/>
    <m/>
    <m/>
    <m/>
    <m/>
    <m/>
    <n v="1"/>
    <m/>
    <m/>
    <m/>
    <n v="1"/>
    <x v="4"/>
    <x v="2"/>
    <s v="Profesional especializado 2028-17"/>
    <n v="1"/>
    <n v="1.020408163265306E-2"/>
    <n v="1.020408163265306E-2"/>
    <n v="1.020408163265306E-2"/>
    <n v="0"/>
    <n v="0"/>
    <n v="0"/>
    <s v="No se evidencia reporte de avance"/>
  </r>
  <r>
    <n v="13"/>
    <x v="2"/>
    <s v="3.3"/>
    <s v="INFORMACIÓN : Informar avances y resultados de la gestión con calidad y en lenguaje compresible"/>
    <s v="Generar piezas comunicativas para publicar información de la gestión institucional a través de redes sociales y página web institucional"/>
    <s v="Piezas comunicativas con información de la gestión institucional divulgadas"/>
    <m/>
    <m/>
    <n v="3"/>
    <m/>
    <m/>
    <n v="3"/>
    <m/>
    <m/>
    <n v="3"/>
    <m/>
    <m/>
    <n v="3"/>
    <n v="12"/>
    <x v="5"/>
    <x v="3"/>
    <s v="Profesional especializado 2028-17 del Grupo de Planeación y rol encargado de coordinar el Equipo de Comunicaciones y Prensa"/>
    <n v="4"/>
    <n v="4.0816326530612242E-2"/>
    <n v="3.4013605442176869E-3"/>
    <n v="4.0816326530612242E-2"/>
    <n v="12"/>
    <n v="4.0816326530612242E-2"/>
    <n v="1"/>
    <s v="Se evidencia documentos con piezas de comunicación de la gestión institucional"/>
  </r>
  <r>
    <n v="14"/>
    <x v="2"/>
    <s v="3.4"/>
    <s v="INFORMACIÓN : Informar avances y resultados de la gestión con calidad y en lenguaje compresible"/>
    <s v="Realizar acciones de información dirigidas a:_x000a_* Estudiantes de la entidad_x000a_* Grupo de interés misional "/>
    <s v="Actividades de divulgación de información"/>
    <m/>
    <m/>
    <n v="2"/>
    <m/>
    <m/>
    <n v="2"/>
    <m/>
    <m/>
    <n v="2"/>
    <m/>
    <m/>
    <n v="2"/>
    <n v="8"/>
    <x v="5"/>
    <x v="0"/>
    <s v="Profesional especializado 2028-17 del Grupo de Planeación y rol encargado de coordinar el Equipo de Comunicaciones y Prensa"/>
    <n v="4"/>
    <n v="4.0816326530612242E-2"/>
    <n v="5.1020408163265302E-3"/>
    <n v="4.0816326530612242E-2"/>
    <n v="4"/>
    <n v="2.0408163265306121E-2"/>
    <n v="0.5"/>
    <s v="Las acciones reportadas son dirigidas al público genera, no se evidencian acciones dirigidas a los estudiantes del ICC"/>
  </r>
  <r>
    <n v="15"/>
    <x v="2"/>
    <s v="3.5"/>
    <s v="DIÁLOGO: Desarrollar escenarios de diálogo de doble vía con la ciudadanía y sus organizaciones"/>
    <s v="Poner en consulta de la ciudadanía el Plan Anticorrupción y de Atención al Ciudadano con sus 6 componentes: _x000a_* Gestión del Riesgo de Corrupción_x000a_* Racionalización de Trámites_x000a_* Estrategia de Rendición de Cuentas (contiene acciones de mejora de los resultados del Informe de Rendición de Cuentas 2022 y el autodiagnóstico)_x000a_* Mecanismos para Mejorar la Atención al Ciudadano_x000a_* Mecanismos para la Transparencia y Acceso a la Información_x000a_* Iniciativas adicionales: Integridad y Conflictos de interés"/>
    <s v="Plan Anticorrupción y de Atención al Ciudadano divulgado en la página web para consulta ciudadana"/>
    <n v="1"/>
    <m/>
    <m/>
    <m/>
    <m/>
    <m/>
    <m/>
    <m/>
    <m/>
    <m/>
    <m/>
    <m/>
    <n v="1"/>
    <x v="3"/>
    <x v="0"/>
    <s v="Profesional especializado 2028-17"/>
    <n v="1"/>
    <n v="1.020408163265306E-2"/>
    <n v="1.020408163265306E-2"/>
    <n v="1.020408163265306E-2"/>
    <n v="1"/>
    <n v="1.020408163265306E-2"/>
    <n v="1"/>
    <s v="Se evidencia divulgación del PAAC para participación ciudadana"/>
  </r>
  <r>
    <n v="16"/>
    <x v="2"/>
    <s v="3.6"/>
    <s v="DIÁLOGO: Desarrollar escenarios de diálogo de doble vía con la ciudadanía y sus organizaciones"/>
    <s v="Identificar los temas de interés que los grupos de valor tienen sobre la gestión institucional con el fin de priorizar la información que se producirá de manera permanente."/>
    <s v="1. Encuesta publicada en el menú Participe de la página web de la entidad._x000a_2. Informe con los resultados obtenidos de la encuesta publicada y las acciones de divulgación por realizar de acuerdo con dichos resultados."/>
    <m/>
    <n v="1"/>
    <m/>
    <m/>
    <m/>
    <m/>
    <m/>
    <n v="1"/>
    <m/>
    <m/>
    <m/>
    <m/>
    <n v="2"/>
    <x v="5"/>
    <x v="3"/>
    <s v="Profesional especializado 2028-17 del Grupo de Planeación y rol encargado de coordinar el Equipo de Comunicaciones y Prensa"/>
    <n v="2"/>
    <n v="2.0408163265306121E-2"/>
    <n v="1.020408163265306E-2"/>
    <n v="2.0408163265306121E-2"/>
    <n v="2"/>
    <n v="2.0408163265306121E-2"/>
    <n v="1"/>
    <s v="Se evidencia publicación de la encuesta y del informe de resultados"/>
  </r>
  <r>
    <n v="17"/>
    <x v="2"/>
    <s v="3.7"/>
    <s v="DIÁLOGO: Desarrollar escenarios de diálogo de doble vía con la ciudadanía y sus organizaciones"/>
    <s v="Implementar espacios virtuales o presenciales con grupos poblacionales diversos: afroamericanos, indígenas, jóvenes, población LGBTIQ+, niños, entre otros"/>
    <s v="Actividades desarrolladas con enfoque a grupos poblaciones diversos"/>
    <m/>
    <m/>
    <n v="1"/>
    <m/>
    <m/>
    <n v="1"/>
    <m/>
    <m/>
    <n v="1"/>
    <m/>
    <m/>
    <n v="1"/>
    <n v="4"/>
    <x v="5"/>
    <x v="3"/>
    <s v="Profesional especializado 2028-17 del Grupo de Planeación y rol encargado de coordinar el Equipo de Comunicaciones y Prensa"/>
    <n v="4"/>
    <n v="4.0816326530612242E-2"/>
    <n v="1.020408163265306E-2"/>
    <n v="4.0816326530612242E-2"/>
    <n v="3"/>
    <n v="3.0612244897959183E-2"/>
    <n v="0.75"/>
    <s v="No se hizo reporte para el cuarto trimestre de 2023, según lo programado"/>
  </r>
  <r>
    <n v="18"/>
    <x v="2"/>
    <s v="3.8"/>
    <s v="DIÁLOGO: Desarrollar escenarios de diálogo de doble vía con la ciudadanía y sus organizaciones"/>
    <s v="Realizar acciones de diálogo_x000a_* Dos espacios dirigidos a Grupos de interés misional_x000a_* Audiencia pública"/>
    <s v="Acciones de diálogo con los Grupos de interés misional"/>
    <m/>
    <m/>
    <m/>
    <m/>
    <m/>
    <m/>
    <n v="1"/>
    <n v="1"/>
    <n v="1"/>
    <m/>
    <m/>
    <m/>
    <n v="3"/>
    <x v="5"/>
    <x v="3"/>
    <s v="Profesional especializado 2028-17 del Grupo de Planeación y rol encargado de coordinar el Equipo de Comunicaciones y Prensa"/>
    <n v="3"/>
    <n v="3.0612244897959183E-2"/>
    <n v="1.020408163265306E-2"/>
    <n v="3.0612244897959183E-2"/>
    <n v="1"/>
    <n v="1.020408163265306E-2"/>
    <n v="0.33333333333333331"/>
    <s v="Se reporta la conferencia del estallido social. Hay evidencias de la reuniones del equipo líder de RdC, no hay más evidencias"/>
  </r>
  <r>
    <n v="19"/>
    <x v="2"/>
    <s v="3.9"/>
    <s v="DIÁLOGO: Desarrollar escenarios de diálogo de doble vía con la ciudadanía y sus organizaciones"/>
    <s v="Realizar acciones de diálogo para la interacción con la ciudadanía en eventos institucionales"/>
    <s v="Informes ejecutivos de eventos realizados en donde se cuenta con la presencia del público valor y hay interacción de diálogo (Ejemplos: FILBO, Lenguas Nativas, ferias de servicio)"/>
    <m/>
    <m/>
    <m/>
    <m/>
    <n v="1"/>
    <n v="1"/>
    <m/>
    <m/>
    <n v="1"/>
    <m/>
    <m/>
    <m/>
    <n v="3"/>
    <x v="3"/>
    <x v="0"/>
    <s v="Profesional especializado 2028-17 "/>
    <n v="3"/>
    <n v="3.0612244897959183E-2"/>
    <n v="1.020408163265306E-2"/>
    <n v="3.0612244897959183E-2"/>
    <n v="2"/>
    <n v="2.0408163265306121E-2"/>
    <n v="0.66666666666666663"/>
    <s v="Evidencia de informe sobre participación en la FILBO y otra vez la conferencia estallido social"/>
  </r>
  <r>
    <n v="20"/>
    <x v="2"/>
    <s v="3.10"/>
    <s v="RESPONSABILIDAD: Responder a compromisos propuestos, evaluación y retroalimentación en los ejercicios de rendición de cuentas con acciones correctivas para mejora"/>
    <s v="Dar a conocer a la ciudadanía los 6 componentes del Plan Anticorrupción y de Atención al Ciudadano:_x000a_* Gestión del Riesgo de Corrupción_x000a_* Racionalización de Trámites_x000a_* Estrategia de Rendición de Cuentas (contiene acciones de mejora de los resultados del Informe de Rendición de Cuentas 2022 y el autodiagnóstico)_x000a_* Mecanismos para Mejorar la Atención al Ciudadano_x000a_* Mecanismos para la Transparencia y Acceso a la Información_x000a_* Iniciativas adicionales: Integridad y Conflictos de interés"/>
    <s v="Plan Anticorrupción y de Atención al Ciudadano publicado en la página web"/>
    <n v="1"/>
    <m/>
    <m/>
    <m/>
    <m/>
    <m/>
    <m/>
    <m/>
    <m/>
    <m/>
    <m/>
    <m/>
    <n v="1"/>
    <x v="3"/>
    <x v="0"/>
    <s v="Profesional especializado 2028-17"/>
    <n v="1"/>
    <n v="1.020408163265306E-2"/>
    <n v="1.020408163265306E-2"/>
    <n v="1.020408163265306E-2"/>
    <n v="1"/>
    <n v="1.020408163265306E-2"/>
    <n v="1"/>
    <s v="Es la misma actividad 3.5"/>
  </r>
  <r>
    <n v="21"/>
    <x v="2"/>
    <s v="3.11"/>
    <s v="RESPONSABILIDAD: Responder a compromisos propuestos, evaluación y retroalimentación en los ejercicios de rendición de cuentas con acciones correctivas para mejora"/>
    <s v="Gestionar la realización de acciones de rendición de cuentas en el marco del nodo sectorial"/>
    <s v="Solicitud de activación del nodo a MinCultura"/>
    <m/>
    <m/>
    <m/>
    <m/>
    <m/>
    <m/>
    <m/>
    <n v="1"/>
    <m/>
    <m/>
    <m/>
    <m/>
    <n v="1"/>
    <x v="3"/>
    <x v="0"/>
    <s v="Profesional especializado 2028-17 "/>
    <n v="1"/>
    <n v="1.020408163265306E-2"/>
    <n v="1.020408163265306E-2"/>
    <n v="1.020408163265306E-2"/>
    <n v="0"/>
    <n v="0"/>
    <n v="0"/>
    <s v="La actividad no es coherente con el entregable proyectado, se evidencia solicitud enviada por dependencia diferente a la establecida como responsable."/>
  </r>
  <r>
    <n v="22"/>
    <x v="2"/>
    <s v="3.12"/>
    <s v="RESPONSABILIDAD: Responder a compromisos propuestos, evaluación y retroalimentación en los ejercicios de rendición de cuentas con acciones correctivas para mejora"/>
    <s v="Actualizar y socializar autodiagnóstico de rendición de cuentas MIPG"/>
    <s v="Autodiagnóstico de Rendición de Cuentas actualizado y socializado"/>
    <m/>
    <m/>
    <m/>
    <m/>
    <m/>
    <m/>
    <m/>
    <m/>
    <n v="1"/>
    <m/>
    <m/>
    <m/>
    <n v="1"/>
    <x v="3"/>
    <x v="0"/>
    <s v="Profesional especializado 2028-17 "/>
    <n v="1"/>
    <n v="1.020408163265306E-2"/>
    <n v="1.020408163265306E-2"/>
    <n v="1.020408163265306E-2"/>
    <n v="1"/>
    <n v="1.020408163265306E-2"/>
    <n v="1"/>
    <s v="Se evidencia autodiagnóstico y socialización en el equipo líder de RdC."/>
  </r>
  <r>
    <n v="23"/>
    <x v="2"/>
    <s v="3.13"/>
    <s v="RESPONSABILIDAD: Responder a compromisos propuestos, evaluación y retroalimentación en los ejercicios de rendición de cuentas con acciones correctivas para mejora"/>
    <s v="Conformar y capacitar un equipo de trabajo que lidere el proceso de planeación e implementación de los ejercicios de rendición de cuentas y participación ciudadana"/>
    <s v="Creación del equipo líder en  rendición de cuentas y participación ciudadana; y una (1) acción de socialización de implementación de estrategias y buenas prácticas en el proceso del equipo"/>
    <m/>
    <m/>
    <n v="1"/>
    <m/>
    <m/>
    <m/>
    <m/>
    <n v="1"/>
    <n v="1"/>
    <m/>
    <m/>
    <m/>
    <n v="3"/>
    <x v="5"/>
    <x v="0"/>
    <s v="Profesional especializado 2028-17"/>
    <n v="3"/>
    <n v="3.0612244897959183E-2"/>
    <n v="1.020408163265306E-2"/>
    <n v="3.0612244897959183E-2"/>
    <n v="1"/>
    <n v="1.020408163265306E-2"/>
    <n v="0.33333333333333331"/>
    <s v="Evidencia de creación del equipo líder en rendición de cuentas y participación ciudadana._x000a_Hay registros de reuniones del equipo líder de RdC, sin evidencia de acciones de socialización de implementación de buenas prácticas"/>
  </r>
  <r>
    <n v="24"/>
    <x v="2"/>
    <s v="3.14"/>
    <s v="RESPONSABILIDAD: Responder a compromisos propuestos, evaluación y retroalimentación en los ejercicios de rendición de cuentas con acciones correctivas para mejora"/>
    <s v="Definir los lineamientos internos para implementar la ruta (antes, durante y después) a seguir para el desarrollo de los espacios en la rendición de cuentas. Se identificará responsables del seguimiento al cumplimiento de los compromisos adquiridos en los espacios de diálogo."/>
    <s v="Manual de participación ciudadana y rendición de cuentas que incluya política, roles y responsables"/>
    <m/>
    <m/>
    <m/>
    <m/>
    <m/>
    <m/>
    <m/>
    <m/>
    <n v="1"/>
    <m/>
    <m/>
    <m/>
    <n v="1"/>
    <x v="3"/>
    <x v="0"/>
    <s v="Profesional especializado 2028-17 "/>
    <n v="1"/>
    <n v="1.020408163265306E-2"/>
    <n v="1.020408163265306E-2"/>
    <n v="1.020408163265306E-2"/>
    <n v="0"/>
    <n v="0"/>
    <n v="0"/>
    <s v="Se evidencia Manual DIR-M-5, sin la ruta antes, durante y después para los ejercicios de RdC"/>
  </r>
  <r>
    <n v="25"/>
    <x v="2"/>
    <s v="3.15"/>
    <s v="RESPONSABILIDAD: Responder a compromisos propuestos, evaluación y retroalimentación en los ejercicios de rendición de cuentas con acciones correctivas para mejora"/>
    <s v="Estandarizar formatos internos de reporte de las actividades de rendición de cuentas que se realizarán en toda la entidad que como mínimo contenga: Actividades realizadas, grupos de valor involucrados, aportes, resultados, observaciones, propuestas y recomendaciones ciudadanas."/>
    <s v="Formato interno de reporte de las actividades de rendición de cuentas "/>
    <m/>
    <m/>
    <m/>
    <m/>
    <m/>
    <m/>
    <m/>
    <m/>
    <n v="1"/>
    <m/>
    <m/>
    <m/>
    <n v="1"/>
    <x v="5"/>
    <x v="3"/>
    <s v="Profesional especializado 2028-17 del Grupo de Planeación y rol encargado de coordinar el Equipo de Comunicaciones y Prensa"/>
    <n v="1"/>
    <n v="1.020408163265306E-2"/>
    <n v="1.020408163265306E-2"/>
    <n v="1.020408163265306E-2"/>
    <n v="0"/>
    <n v="0"/>
    <n v="0"/>
    <s v="Sin reporte de información"/>
  </r>
  <r>
    <n v="26"/>
    <x v="2"/>
    <s v="3.16"/>
    <s v="RESPONSABILIDAD: Responder a compromisos propuestos, evaluación y retroalimentación en los ejercicios de rendición de cuentas con acciones correctivas para mejora"/>
    <s v="Realizar acción pedagógica al interior de la entidad sobre rendición de cuentas "/>
    <s v="Acción pedagógica al interior de la entidad sobre rendición de cuentas "/>
    <m/>
    <m/>
    <m/>
    <m/>
    <m/>
    <m/>
    <m/>
    <m/>
    <m/>
    <n v="1"/>
    <m/>
    <m/>
    <n v="1"/>
    <x v="3"/>
    <x v="0"/>
    <s v="Profesional especializado 2028-17 "/>
    <n v="1"/>
    <n v="1.020408163265306E-2"/>
    <n v="1.020408163265306E-2"/>
    <n v="1.020408163265306E-2"/>
    <n v="1"/>
    <n v="1.020408163265306E-2"/>
    <n v="1"/>
    <s v="Se evidencia capacitación por parte de la Función Pública"/>
  </r>
  <r>
    <n v="27"/>
    <x v="2"/>
    <s v="3.17"/>
    <s v="RESPONSABILIDAD: Responder a compromisos propuestos, evaluación y retroalimentación en los ejercicios de rendición de cuentas con acciones correctivas para mejora"/>
    <s v="Aplicar encuesta de evaluación y retroalimentación sobre informe de rendición de cuentas"/>
    <s v="Encuesta aplicada en la Audiencia Pública de Rendición de Cuentas y enlace a encuesta en espacio del Menú Participe"/>
    <m/>
    <m/>
    <m/>
    <m/>
    <m/>
    <m/>
    <m/>
    <m/>
    <m/>
    <n v="1"/>
    <m/>
    <m/>
    <n v="1"/>
    <x v="3"/>
    <x v="0"/>
    <s v="Profesional especializado 2028-17 "/>
    <n v="1"/>
    <n v="1.020408163265306E-2"/>
    <n v="1.020408163265306E-2"/>
    <n v="1.020408163265306E-2"/>
    <n v="0"/>
    <n v="0"/>
    <n v="0"/>
    <s v="Sin reporte de información"/>
  </r>
  <r>
    <n v="28"/>
    <x v="2"/>
    <s v="3.18"/>
    <s v="RESPONSABILIDAD: Responder a compromisos propuestos, evaluación y retroalimentación en los ejercicios de rendición de cuentas con acciones correctivas para mejora"/>
    <s v="Analizar la implementación de la estrategia de rendición de cuentas, y el resultado de los espacios de diálogo desarrollados, con base en la consolidación de los formatos internos de reporte aportados por las áreas misionales y de apoyo, para identificar:_x000a_A. La estrategia ._x000a_B. El resultado de los espacios que como mínimo contemple:_x000a_1. Número de espacios de participación adelantados _x000a_2. Grupos de valor involucrados._x000a_3.Metas institucionales priorizadas sobre las que se rindió cuentas_x000a_4. Evaluación y recomendaciones de cada espacio de rendición de cuentas_x000a_5. Estado actual de los compromisos asumidos de cara a la ciudadanía._x000a_6. Nivel de cumplimiento de las actividades establecidas en toda la estrategia de rendición de cuentas._x000a_C. Buenas prácticas"/>
    <s v="Informe de evaluación de los resultados de implementación de la estrategia y de los espacios de rendición de cuentas"/>
    <m/>
    <m/>
    <m/>
    <m/>
    <m/>
    <m/>
    <m/>
    <m/>
    <m/>
    <m/>
    <m/>
    <n v="1"/>
    <n v="1"/>
    <x v="3"/>
    <x v="0"/>
    <s v="Profesional especializado 2028-17 "/>
    <n v="1"/>
    <n v="1.020408163265306E-2"/>
    <n v="1.020408163265306E-2"/>
    <n v="1.020408163265306E-2"/>
    <n v="0"/>
    <n v="0"/>
    <n v="0"/>
    <s v="Se evidencia video preparatorio de la audiencia pública del 16-dic-2023, es decir que este no corresponde con el entregable proyectado"/>
  </r>
  <r>
    <n v="29"/>
    <x v="3"/>
    <s v="4.1"/>
    <s v="Subcomponente 1. Planeación estratégica del servicio al ciudadano"/>
    <s v="Aplicar los lineamientos de lenguaje claro en los informes de gestión institucional"/>
    <s v="Informe de gestión de la vigencia 2022 publicado en la página web institucional, con las directrices de accesibilidad y lenguaje claro"/>
    <n v="1"/>
    <m/>
    <m/>
    <m/>
    <m/>
    <m/>
    <m/>
    <m/>
    <m/>
    <m/>
    <m/>
    <m/>
    <n v="1"/>
    <x v="1"/>
    <x v="0"/>
    <s v="Profesional especializado 2028-17 "/>
    <n v="1"/>
    <n v="1.020408163265306E-2"/>
    <n v="1.020408163265306E-2"/>
    <n v="1.020408163265306E-2"/>
    <n v="1"/>
    <n v="1.020408163265306E-2"/>
    <n v="1"/>
    <s v="Informe Publicado"/>
  </r>
  <r>
    <n v="30"/>
    <x v="3"/>
    <s v="4.2"/>
    <s v="Subcomponente 1. Planeación estratégica del servicio al ciudadano"/>
    <s v="Actualizar autodiagnóstico de Servicio al Ciudadano"/>
    <s v="Documento autodiagnóstico actualizado y enviado al coordinador del área"/>
    <m/>
    <m/>
    <m/>
    <m/>
    <m/>
    <m/>
    <m/>
    <m/>
    <n v="1"/>
    <m/>
    <m/>
    <m/>
    <n v="1"/>
    <x v="1"/>
    <x v="0"/>
    <s v="Profesional especializado 2028-17 "/>
    <n v="1"/>
    <n v="1.020408163265306E-2"/>
    <n v="1.020408163265306E-2"/>
    <n v="1.020408163265306E-2"/>
    <n v="1"/>
    <n v="1.020408163265306E-2"/>
    <n v="1"/>
    <s v="Se evidencia autodiagnóstico 2023"/>
  </r>
  <r>
    <n v="31"/>
    <x v="3"/>
    <s v="4.3"/>
    <s v="Subcomponente 1. Planeación estratégica del servicio al ciudadano"/>
    <s v="Caracterizar los grupos de valor identificando:_x000a_1) Las principales demandas, necesidades o preferencias de información por parte de los grupos de valor en el marco de la gestión institucional._x000a_2) Los canales de publicación y difusión de información consultada por los grupos de valor"/>
    <s v="Documento de caracterización actualizado "/>
    <m/>
    <m/>
    <m/>
    <n v="1"/>
    <m/>
    <m/>
    <m/>
    <n v="1"/>
    <m/>
    <m/>
    <m/>
    <m/>
    <n v="2"/>
    <x v="5"/>
    <x v="0"/>
    <s v="Profesional especializado 2028-17 "/>
    <n v="2"/>
    <n v="2.0408163265306121E-2"/>
    <n v="1.020408163265306E-2"/>
    <n v="2.0408163265306121E-2"/>
    <n v="2"/>
    <n v="2.0408163265306121E-2"/>
    <n v="1"/>
    <s v="Se evidencia informe de caracterización de usuarios con variables demográficas."/>
  </r>
  <r>
    <n v="32"/>
    <x v="3"/>
    <s v="4.4"/>
    <s v="Subcomponente 1. Planeación estratégica del servicio al ciudadano"/>
    <s v="Presentar al CIGD un documento de análisis con la necesidad de realizar los cambios necesarios de acuerdo con el artículo 17 de la Ley 2052 de 2020 con el fin de identificar el equipo necesario para conformar una oficina del estado por relacionamiento con el ciudadano"/>
    <s v="Socialización al CIGD del documento"/>
    <m/>
    <m/>
    <m/>
    <m/>
    <m/>
    <m/>
    <m/>
    <m/>
    <m/>
    <m/>
    <n v="1"/>
    <m/>
    <n v="1"/>
    <x v="1"/>
    <x v="0"/>
    <s v="Profesional especializado 2028-17 "/>
    <n v="1"/>
    <n v="1.020408163265306E-2"/>
    <n v="1.020408163265306E-2"/>
    <n v="1.020408163265306E-2"/>
    <n v="0"/>
    <n v="0"/>
    <n v="0"/>
    <s v="Sin reporte de información"/>
  </r>
  <r>
    <n v="33"/>
    <x v="3"/>
    <s v="4.5"/>
    <s v="Subcomponente 1. Planeación estratégica del servicio al ciudadano"/>
    <s v="Realizar socializaciones a los funcionarios y contratistas del ICC con el objetivo de desarrollar habilidades claves en la atención al público"/>
    <s v="Socializaciones realizadas "/>
    <m/>
    <m/>
    <n v="1"/>
    <m/>
    <m/>
    <m/>
    <m/>
    <m/>
    <m/>
    <n v="1"/>
    <m/>
    <m/>
    <n v="2"/>
    <x v="5"/>
    <x v="0"/>
    <s v="Profesional especializado 2028-17 "/>
    <n v="2"/>
    <n v="2.0408163265306121E-2"/>
    <n v="1.020408163265306E-2"/>
    <n v="2.0408163265306121E-2"/>
    <n v="0"/>
    <n v="0"/>
    <n v="0"/>
    <s v="Se evidencia socializaciones relacionadas con atención de PQRSD, no se evidencia socializaciones sobre &quot;habilidades claves en atención al público&quot;"/>
  </r>
  <r>
    <n v="34"/>
    <x v="3"/>
    <s v="4.6"/>
    <s v="Subcomponente 2. Fortalecimiento del talento humano al servicio del ciudadano"/>
    <s v="Actualizar las competencias en servicio al ciudadano de los servidores de la entidad"/>
    <s v="Informe semestral de capacitación de competencias en servicio al ciudadano por parte de los funcionarios de la entidad"/>
    <m/>
    <m/>
    <m/>
    <m/>
    <m/>
    <m/>
    <m/>
    <n v="1"/>
    <m/>
    <m/>
    <m/>
    <n v="1"/>
    <n v="2"/>
    <x v="6"/>
    <x v="4"/>
    <s v="Profesional especializado 2028-17"/>
    <n v="2"/>
    <n v="2.0408163265306121E-2"/>
    <n v="1.020408163265306E-2"/>
    <n v="2.0408163265306121E-2"/>
    <n v="2"/>
    <n v="2.0408163265306121E-2"/>
    <n v="1"/>
    <s v="Evidencian dos informes "/>
  </r>
  <r>
    <n v="35"/>
    <x v="3"/>
    <s v="4.7"/>
    <s v="Subcomponente 2. Fortalecimiento del talento humano al servicio del ciudadano"/>
    <s v="Realizar capacitación en atención incluyente / cultura inclusiva "/>
    <s v="Listado de asistencia"/>
    <m/>
    <m/>
    <m/>
    <m/>
    <m/>
    <m/>
    <m/>
    <m/>
    <m/>
    <m/>
    <m/>
    <n v="1"/>
    <n v="1"/>
    <x v="6"/>
    <x v="4"/>
    <s v="Profesional especializado 2028-17"/>
    <n v="1"/>
    <n v="1.020408163265306E-2"/>
    <n v="1.020408163265306E-2"/>
    <n v="1.020408163265306E-2"/>
    <n v="1"/>
    <n v="1.020408163265306E-2"/>
    <n v="1"/>
    <s v="El entregable no corresponde con el proyectado (lista de asistencia)"/>
  </r>
  <r>
    <n v="36"/>
    <x v="3"/>
    <s v="4.8"/>
    <s v="Subcomponente 2. Fortalecimiento del talento humano al servicio del ciudadano"/>
    <s v="Elaborar resolución de incentivos en la que se reconoce el servicio al ciudadano"/>
    <s v="Resolución de incentivos actualizada"/>
    <m/>
    <m/>
    <m/>
    <m/>
    <m/>
    <m/>
    <m/>
    <n v="1"/>
    <m/>
    <m/>
    <m/>
    <m/>
    <n v="1"/>
    <x v="6"/>
    <x v="4"/>
    <s v="Profesional especializado 2028-17"/>
    <n v="1"/>
    <n v="1.020408163265306E-2"/>
    <n v="1.020408163265306E-2"/>
    <n v="1.020408163265306E-2"/>
    <n v="1"/>
    <n v="1.020408163265306E-2"/>
    <n v="1"/>
    <s v="Evidencia de Resolución de incentivos"/>
  </r>
  <r>
    <n v="38"/>
    <x v="3"/>
    <s v="4.10"/>
    <s v="Subcomponente 3. Gestión de relacionamiento con los ciudadanos (procesos y procedimientos, canales, certidumbre)"/>
    <s v="Socializar los instrumentos internos documentados en el SIG relacionados con el servicio al ciudadano _x000a_* Manual de Servicio al Ciudadano_x000a_* Manual política para el tratamiento de datos personales"/>
    <s v="Socialización de los instrumentos de gestión relacionados con el servicio al ciudadano"/>
    <m/>
    <m/>
    <m/>
    <m/>
    <m/>
    <m/>
    <m/>
    <n v="1"/>
    <m/>
    <m/>
    <m/>
    <m/>
    <n v="1"/>
    <x v="5"/>
    <x v="0"/>
    <s v="Profesional especializado 2028-17 "/>
    <n v="1"/>
    <n v="1.020408163265306E-2"/>
    <n v="1.020408163265306E-2"/>
    <n v="1.020408163265306E-2"/>
    <n v="0"/>
    <n v="0"/>
    <n v="0"/>
    <s v="Sin reporte de información"/>
  </r>
  <r>
    <n v="39"/>
    <x v="3"/>
    <s v="4.11"/>
    <s v="Subcomponente 3. Gestión de relacionamiento con los ciudadanos (procesos y procedimientos, canales, certidumbre)"/>
    <s v="Estrategia de fortalecimiento de canal virtual de atención"/>
    <s v="Formulario PQRSD actualizado según lo definido en el alcance"/>
    <m/>
    <m/>
    <m/>
    <m/>
    <m/>
    <m/>
    <m/>
    <m/>
    <m/>
    <m/>
    <m/>
    <n v="1"/>
    <n v="1"/>
    <x v="5"/>
    <x v="5"/>
    <s v="Profesional especializado 2028-13"/>
    <n v="1"/>
    <n v="1.020408163265306E-2"/>
    <n v="1.020408163265306E-2"/>
    <n v="1.020408163265306E-2"/>
    <n v="0"/>
    <n v="0"/>
    <n v="0"/>
    <s v="Sin reporte de información"/>
  </r>
  <r>
    <n v="40"/>
    <x v="3"/>
    <s v="4.12"/>
    <s v="Subcomponente 4. Conocimiento al servicio al ciudadano"/>
    <s v="Documentar el desarrollo de actividades realizadas en escenarios alternativos"/>
    <s v="Informes ejecutivos de eventos realizados en donde se cuenta con la presencia del público valor y hay interacción de diálogo (Ejemplos: FILBO, Lenguas Nativas, ferias de servicio)"/>
    <m/>
    <m/>
    <m/>
    <m/>
    <m/>
    <m/>
    <m/>
    <m/>
    <m/>
    <m/>
    <m/>
    <n v="1"/>
    <n v="1"/>
    <x v="5"/>
    <x v="0"/>
    <s v="Profesional especializado 2028-17 "/>
    <n v="1"/>
    <n v="1.020408163265306E-2"/>
    <n v="1.020408163265306E-2"/>
    <n v="1.020408163265306E-2"/>
    <n v="1"/>
    <n v="1.020408163265306E-2"/>
    <n v="1"/>
    <s v="Se evidencia evento relacionado con las lenguas nativas realizado en febrero de 2023, cuándo la actividad se programó para diciembre de 2023"/>
  </r>
  <r>
    <n v="41"/>
    <x v="3"/>
    <s v="4.13"/>
    <s v="Subcomponente 5. Evaluación de gestión y medición de la percepción ciudadana"/>
    <s v="Realizar seguimiento a la implementación del plan de trabajo y la estrategia de servicio al ciudadano"/>
    <s v="Informes trimestrales de seguimiento a Planes Institucionales / Informe PAAC/ Componente 4"/>
    <m/>
    <m/>
    <m/>
    <n v="1"/>
    <m/>
    <m/>
    <n v="1"/>
    <m/>
    <m/>
    <n v="1"/>
    <m/>
    <m/>
    <n v="3"/>
    <x v="1"/>
    <x v="0"/>
    <s v="Profesional especializado 2028-17 "/>
    <n v="3"/>
    <n v="3.0612244897959183E-2"/>
    <n v="1.020408163265306E-2"/>
    <n v="3.0612244897959183E-2"/>
    <n v="3"/>
    <n v="3.0612244897959183E-2"/>
    <n v="1"/>
    <s v="Se evidencian tres informes de seguimiento a planes"/>
  </r>
  <r>
    <n v="42"/>
    <x v="3"/>
    <s v="4.14"/>
    <s v="Subcomponente 5. Evaluación de gestión y medición de la percepción ciudadana"/>
    <s v="Efectuar la medición de la percepción del ciudadano y grupos de interés"/>
    <s v="Informes trimestrales de seguimiento a PQRSD"/>
    <n v="1"/>
    <m/>
    <m/>
    <n v="1"/>
    <m/>
    <m/>
    <n v="1"/>
    <m/>
    <m/>
    <n v="1"/>
    <m/>
    <m/>
    <n v="4"/>
    <x v="1"/>
    <x v="0"/>
    <s v="Profesional especializado 2028-17 "/>
    <n v="4"/>
    <n v="4.0816326530612242E-2"/>
    <n v="1.020408163265306E-2"/>
    <n v="4.0816326530612242E-2"/>
    <n v="4"/>
    <n v="4.0816326530612242E-2"/>
    <n v="1"/>
    <s v="Se evidencian informes publicados"/>
  </r>
  <r>
    <n v="43"/>
    <x v="3"/>
    <s v="4.15"/>
    <s v="Subcomponente 5. Evaluación de gestión y medición de la percepción ciudadana"/>
    <s v="Efectuar la divulgación de la herramienta de la medición de la experiencia de las ciudadanías dispuesta por el DAFP"/>
    <s v="Una (1) divulgación de la herramienta de la medición de la experiencia de las ciudadanías en el menú de Atención y servicios a la ciudadanía se deberá incluir un ítem adicional denominado “Medición Experiencia Ciudadana"/>
    <m/>
    <m/>
    <m/>
    <m/>
    <m/>
    <m/>
    <m/>
    <n v="1"/>
    <m/>
    <m/>
    <m/>
    <m/>
    <n v="1"/>
    <x v="1"/>
    <x v="0"/>
    <s v="Profesional especializado 2028-18"/>
    <n v="1"/>
    <n v="1.020408163265306E-2"/>
    <n v="1.020408163265306E-2"/>
    <n v="1.020408163265306E-2"/>
    <n v="1"/>
    <n v="1.020408163265306E-2"/>
    <n v="1"/>
    <s v="Se evidencia divulgación"/>
  </r>
  <r>
    <n v="45"/>
    <x v="4"/>
    <s v="5.2"/>
    <s v="Subcomponente 1. Transparencia activa"/>
    <s v="Socializar internamente el formulario de PQRSD al ciudadano "/>
    <s v="Socialización sobre el modelo de respuestas a la ciudadanía, dirigida a los funcionarios que atienden PQRSD"/>
    <m/>
    <m/>
    <m/>
    <n v="1"/>
    <m/>
    <m/>
    <m/>
    <m/>
    <m/>
    <m/>
    <m/>
    <m/>
    <n v="1"/>
    <x v="5"/>
    <x v="0"/>
    <s v="Profesional especializado 2028-17"/>
    <n v="1"/>
    <n v="1.020408163265306E-2"/>
    <n v="1.020408163265306E-2"/>
    <n v="1.020408163265306E-2"/>
    <n v="1"/>
    <n v="1.020408163265306E-2"/>
    <n v="1"/>
    <s v="Se evidencia socializaciones"/>
  </r>
  <r>
    <n v="46"/>
    <x v="4"/>
    <s v="5.3"/>
    <s v="Subcomponente 2. Transparencia pasiva"/>
    <s v="Mantener actualizados los canales de comunicación de la entidad como redes sociales, página web institucional, micrositios, intranet, entre otros"/>
    <s v="Estrategia de comunicaciones e informe final de la implementación de la estrategia"/>
    <n v="1"/>
    <m/>
    <m/>
    <m/>
    <m/>
    <m/>
    <m/>
    <m/>
    <m/>
    <m/>
    <m/>
    <n v="1"/>
    <n v="2"/>
    <x v="5"/>
    <x v="3"/>
    <s v="Subdirector Académico"/>
    <n v="2"/>
    <n v="2.0408163265306121E-2"/>
    <n v="1.020408163265306E-2"/>
    <n v="2.0408163265306121E-2"/>
    <n v="0"/>
    <n v="0"/>
    <n v="0"/>
    <s v="Se evidencia plan de comunicaciones 2022, cuando el PAAC corresponde a la vigencia 2023_x000a__x000a_Informe de la estrategia 2022 presentado en diciembre de 2023, información inoportuna"/>
  </r>
  <r>
    <n v="47"/>
    <x v="4"/>
    <s v="5.4"/>
    <s v="Subcomponente 3. Instrumentos de gestión de la información"/>
    <s v="Actualizar el índice de información reservada y/o clasificada"/>
    <s v="Índice de información clasificada y reservada actualizado y aprobado"/>
    <m/>
    <m/>
    <m/>
    <m/>
    <m/>
    <m/>
    <m/>
    <m/>
    <m/>
    <m/>
    <n v="1"/>
    <m/>
    <n v="1"/>
    <x v="5"/>
    <x v="0"/>
    <s v="Profesional especializado 2028-17"/>
    <n v="1"/>
    <n v="1.020408163265306E-2"/>
    <n v="1.020408163265306E-2"/>
    <n v="1.020408163265306E-2"/>
    <n v="0"/>
    <n v="0"/>
    <n v="0"/>
    <s v="Sin reporte de información"/>
  </r>
  <r>
    <n v="48"/>
    <x v="4"/>
    <s v="5.5"/>
    <s v="Subcomponente 3. Instrumentos de gestión de la información"/>
    <s v="Actualizar el esquema de publicaciones"/>
    <s v="Esquema de publicaciones actualizado"/>
    <m/>
    <m/>
    <m/>
    <m/>
    <m/>
    <m/>
    <m/>
    <n v="1"/>
    <m/>
    <m/>
    <m/>
    <m/>
    <n v="1"/>
    <x v="5"/>
    <x v="3"/>
    <s v="Subdirector Académico"/>
    <n v="1"/>
    <n v="1.020408163265306E-2"/>
    <n v="1.020408163265306E-2"/>
    <n v="1.020408163265306E-2"/>
    <n v="1"/>
    <n v="1.020408163265306E-2"/>
    <n v="1"/>
    <s v="Se presentó al CIGD, no se reporto información"/>
  </r>
  <r>
    <n v="49"/>
    <x v="4"/>
    <s v="5.6"/>
    <s v="Subcomponente 4. Criterio diferencial de accesibilidad"/>
    <s v="Realizar mayor difusión del botón de los dos software de lector o magnificador de pantalla como mecanismo de accesibilidad"/>
    <s v="Divulgación en la página web del botón del software de lector o magnificador de pantalla"/>
    <m/>
    <m/>
    <m/>
    <m/>
    <m/>
    <m/>
    <m/>
    <m/>
    <m/>
    <n v="1"/>
    <m/>
    <m/>
    <n v="1"/>
    <x v="5"/>
    <x v="3"/>
    <s v="Profesional especializado 2028-17"/>
    <n v="1"/>
    <n v="1.020408163265306E-2"/>
    <n v="1.020408163265306E-2"/>
    <n v="1.020408163265306E-2"/>
    <n v="0"/>
    <n v="0"/>
    <n v="0"/>
    <s v="Sin reporte de información"/>
  </r>
  <r>
    <n v="50"/>
    <x v="4"/>
    <s v="5.7"/>
    <s v="Subcomponente 5. Monitoreo del acceso a_x000a_la información pública"/>
    <s v="Realizar el seguimiento a la gestión de PQRSD cierre 2022 y las de 2023, identificando las peticiones con temas más frecuentes"/>
    <s v="Informes de seguimiento a la gestión de PQRSD"/>
    <n v="1"/>
    <m/>
    <m/>
    <n v="1"/>
    <m/>
    <m/>
    <n v="1"/>
    <m/>
    <m/>
    <n v="1"/>
    <m/>
    <m/>
    <n v="4"/>
    <x v="5"/>
    <x v="0"/>
    <s v="Profesional especializado 2028-17"/>
    <n v="4"/>
    <n v="4.0816326530612242E-2"/>
    <n v="1.020408163265306E-2"/>
    <n v="4.0816326530612242E-2"/>
    <n v="4"/>
    <n v="4.0816326530612242E-2"/>
    <n v="1"/>
    <s v="Es la misma actividad 4.14"/>
  </r>
  <r>
    <n v="51"/>
    <x v="5"/>
    <s v="6.1"/>
    <s v="Subcomponente 1. Fortalecimiento a la supervisión de contratos"/>
    <s v="Sensibilización a los supervisores y a las personas que apoyan en esta labor con el fin de recordar la importancia de la supervisión de contratos de personas naturales y jurídicas"/>
    <s v="Sensibilización presencial o virtual realizada"/>
    <m/>
    <m/>
    <m/>
    <m/>
    <m/>
    <m/>
    <m/>
    <m/>
    <n v="1"/>
    <m/>
    <m/>
    <m/>
    <n v="1"/>
    <x v="7"/>
    <x v="6"/>
    <s v="Profesional especializado 2028-17"/>
    <n v="1"/>
    <n v="1.020408163265306E-2"/>
    <n v="1.020408163265306E-2"/>
    <n v="1.020408163265306E-2"/>
    <n v="1"/>
    <n v="1.020408163265306E-2"/>
    <n v="1"/>
    <s v="Se evidencia desarrollo de la actividad"/>
  </r>
  <r>
    <n v="52"/>
    <x v="5"/>
    <s v="6.2"/>
    <s v="Subcomponente 2. Principios de contratación y administración pública"/>
    <s v="Sensibilización a los supervisores y a las personas que los apoyan en esta labor, para ponerlos al tanto de las reformas más importantes efectuadas al manual de contratación"/>
    <s v="Sensibilización presencial o virtual realizada"/>
    <m/>
    <m/>
    <m/>
    <m/>
    <m/>
    <m/>
    <m/>
    <m/>
    <n v="1"/>
    <m/>
    <m/>
    <m/>
    <n v="1"/>
    <x v="7"/>
    <x v="6"/>
    <s v="Profesional especializado 2028-17"/>
    <n v="1"/>
    <n v="1.020408163265306E-2"/>
    <n v="1.020408163265306E-2"/>
    <n v="1.020408163265306E-2"/>
    <n v="1"/>
    <n v="1.020408163265306E-2"/>
    <n v="1"/>
    <s v="Se evidencia desarrollo de la actividad"/>
  </r>
  <r>
    <n v="53"/>
    <x v="5"/>
    <s v="6.3"/>
    <s v="Subcomponente 2. Principios de contratación y administración pública"/>
    <s v="Sensibilización al cuerpo directivo y coordinadores sobre instrumentos de planeación"/>
    <s v="Sensibilización presencial o virtual realizada"/>
    <m/>
    <m/>
    <m/>
    <m/>
    <m/>
    <m/>
    <m/>
    <n v="1"/>
    <m/>
    <m/>
    <m/>
    <m/>
    <n v="1"/>
    <x v="3"/>
    <x v="0"/>
    <s v="Profesional especializado 2028-17"/>
    <n v="1"/>
    <n v="1.020408163265306E-2"/>
    <n v="1.020408163265306E-2"/>
    <n v="1.020408163265306E-2"/>
    <n v="0"/>
    <n v="0"/>
    <n v="0"/>
    <s v="Sin reporte de información"/>
  </r>
  <r>
    <n v="54"/>
    <x v="5"/>
    <s v="6.4"/>
    <s v="Subcomponente 3. Estrategia para gestión del conflicto de interés"/>
    <s v="Seguimiento y monitoreo al registro de conflictos de intereses que han surtido trámite dentro del Instituto"/>
    <s v="Presentación realizada al CIGD"/>
    <m/>
    <m/>
    <m/>
    <m/>
    <m/>
    <m/>
    <m/>
    <m/>
    <m/>
    <m/>
    <m/>
    <n v="1"/>
    <n v="1"/>
    <x v="3"/>
    <x v="0"/>
    <s v="Profesional especializado 2028-17"/>
    <n v="1"/>
    <n v="1.020408163265306E-2"/>
    <n v="1.020408163265306E-2"/>
    <n v="1.020408163265306E-2"/>
    <n v="0"/>
    <n v="0"/>
    <n v="0"/>
    <s v="Sin reporte de información"/>
  </r>
  <r>
    <n v="55"/>
    <x v="5"/>
    <s v="6.5"/>
    <s v="Subcomponente 3. Estrategia para gestión del conflicto de interés"/>
    <s v="Informe que identifique el número de funcionarios que cuentan con el curso de integridad y conflicto de intereses "/>
    <s v="Informe de seguimiento"/>
    <m/>
    <m/>
    <m/>
    <m/>
    <m/>
    <m/>
    <m/>
    <n v="1"/>
    <m/>
    <m/>
    <m/>
    <m/>
    <n v="1"/>
    <x v="6"/>
    <x v="4"/>
    <s v="Profesional especializado 2028-17"/>
    <n v="1"/>
    <n v="1.020408163265306E-2"/>
    <n v="1.020408163265306E-2"/>
    <n v="1.020408163265306E-2"/>
    <n v="1"/>
    <n v="1.020408163265306E-2"/>
    <n v="1"/>
    <s v="Evidencia de informe de seguimiento de capacitación"/>
  </r>
  <r>
    <n v="56"/>
    <x v="5"/>
    <s v="6.6"/>
    <s v="Subcomponente 4. Código de ética y código de buen gobierno"/>
    <s v="Socializar el Código de Buen Gobierno e Integridad entre funcionarios y colaboradores"/>
    <s v="Actividad de socialización del código de ética realizada a funcionarios y contratistas"/>
    <m/>
    <m/>
    <m/>
    <m/>
    <m/>
    <m/>
    <m/>
    <m/>
    <n v="1"/>
    <m/>
    <m/>
    <m/>
    <n v="1"/>
    <x v="6"/>
    <x v="4"/>
    <s v="Profesional especializado 2028-17"/>
    <n v="1"/>
    <n v="1.020408163265306E-2"/>
    <n v="1.020408163265306E-2"/>
    <n v="1.020408163265306E-2"/>
    <n v="1"/>
    <n v="1.020408163265306E-2"/>
    <n v="1"/>
    <s v="Se evidencia desarrollo de la actividad"/>
  </r>
  <r>
    <n v="57"/>
    <x v="5"/>
    <s v="6.7"/>
    <s v="Subcomponente 4. Código de ética y código de buen gobierno"/>
    <s v="Desarrollar acciones relacionadas con la implementación, difusión y apropiación del código de integridad: _x000a_1. Campaña de prevención de conductas irregulares (personaje Integrito) (5) _x000a_2. Informe final "/>
    <s v="Cinco (5) publicaciones de comunicaciones con campañas y un (1)  informe final"/>
    <m/>
    <m/>
    <n v="1"/>
    <m/>
    <n v="1"/>
    <m/>
    <n v="1"/>
    <m/>
    <n v="1"/>
    <m/>
    <n v="1"/>
    <n v="1"/>
    <n v="6"/>
    <x v="6"/>
    <x v="4"/>
    <s v="Profesional especializado 2028-17"/>
    <n v="6"/>
    <n v="6.1224489795918366E-2"/>
    <n v="1.020408163265306E-2"/>
    <n v="6.1224489795918366E-2"/>
    <n v="6"/>
    <n v="6.1224489795918366E-2"/>
    <n v="1"/>
    <s v="Se evidencia desarrollo de la actividad"/>
  </r>
  <r>
    <n v="58"/>
    <x v="5"/>
    <s v="6.8"/>
    <s v="Subcomponente 4. Código de ética y código de buen gobierno"/>
    <s v="Acciones relacionadas con el seguimiento a la divulgación proactiva de información (Aplicativo por la Integridad - Ley 2013 de 2019): Informes de seguimiento frente al diligenciamiento de formulario de declaración de bienes y rentas; e informe de seguimiento frente al diligenciamiento de la declaración de renta y conflictos de intereses"/>
    <s v="Un (1) informe de seguimiento frente al diligenciamiento de formulario de declaración de bienes y rentas_x000a__x000a_Un (1) informe de seguimiento frente al diligenciamiento de la declaración de renta y conflictos de intereses"/>
    <m/>
    <m/>
    <m/>
    <m/>
    <m/>
    <n v="1"/>
    <m/>
    <m/>
    <m/>
    <m/>
    <m/>
    <n v="1"/>
    <n v="2"/>
    <x v="6"/>
    <x v="4"/>
    <s v="Profesional especializado 2028-17"/>
    <n v="2"/>
    <n v="2.0408163265306121E-2"/>
    <n v="1.020408163265306E-2"/>
    <n v="2.0408163265306121E-2"/>
    <n v="2"/>
    <n v="2.0408163265306121E-2"/>
    <n v="1"/>
    <s v="No se evidencia el informe de cumplimiento a la ley 201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DDAE6C3-81F6-47D3-BC14-A90F0EE2F740}" name="TablaDinámica3" cacheId="13"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Dependencia responsable">
  <location ref="B27:E35" firstHeaderRow="0" firstDataRow="1" firstDataCol="1"/>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descending">
      <autoSortScope>
        <pivotArea dataOnly="0" outline="0" fieldPosition="0">
          <references count="1">
            <reference field="4294967294" count="1" selected="0">
              <x v="2"/>
            </reference>
          </references>
        </pivotArea>
      </autoSortScope>
    </pivotField>
    <pivotField axis="axisRow" showAll="0" sortType="descending">
      <items count="8">
        <item x="1"/>
        <item x="6"/>
        <item x="2"/>
        <item x="0"/>
        <item x="4"/>
        <item x="5"/>
        <item x="3"/>
        <item t="default"/>
      </items>
      <autoSortScope>
        <pivotArea dataOnly="0" outline="0" fieldPosition="0">
          <references count="1">
            <reference field="4294967294" count="1" selected="0">
              <x v="2"/>
            </reference>
          </references>
        </pivotArea>
      </autoSortScope>
    </pivotField>
    <pivotField showAll="0"/>
    <pivotField showAll="0"/>
    <pivotField numFmtId="164" showAll="0"/>
    <pivotField numFmtId="164" showAll="0"/>
    <pivotField dataField="1" numFmtId="164" showAll="0"/>
    <pivotField showAll="0"/>
    <pivotField dataField="1" numFmtId="164" showAll="0"/>
    <pivotField dataField="1" showAll="0"/>
    <pivotField showAll="0"/>
  </pivotFields>
  <rowFields count="1">
    <field x="20"/>
  </rowFields>
  <rowItems count="8">
    <i>
      <x v="4"/>
    </i>
    <i>
      <x/>
    </i>
    <i>
      <x v="1"/>
    </i>
    <i>
      <x v="3"/>
    </i>
    <i>
      <x v="6"/>
    </i>
    <i>
      <x v="2"/>
    </i>
    <i>
      <x v="5"/>
    </i>
    <i t="grand">
      <x/>
    </i>
  </rowItems>
  <colFields count="1">
    <field x="-2"/>
  </colFields>
  <colItems count="3">
    <i>
      <x/>
    </i>
    <i i="1">
      <x v="1"/>
    </i>
    <i i="2">
      <x v="2"/>
    </i>
  </colItems>
  <dataFields count="3">
    <dataField name="Suma de Avance programado" fld="25" baseField="20" baseItem="0" numFmtId="164"/>
    <dataField name="Suma de Avance con evidencia" fld="27" baseField="0" baseItem="0" numFmtId="164"/>
    <dataField name="Promedio de Eficacia" fld="28" subtotal="average" baseField="1" baseItem="0" numFmtId="164"/>
  </dataFields>
  <formats count="38">
    <format dxfId="840">
      <pivotArea outline="0" collapsedLevelsAreSubtotals="1" fieldPosition="0">
        <references count="1">
          <reference field="4294967294" count="1" selected="0">
            <x v="2"/>
          </reference>
        </references>
      </pivotArea>
    </format>
    <format dxfId="839">
      <pivotArea outline="0" collapsedLevelsAreSubtotals="1" fieldPosition="0">
        <references count="1">
          <reference field="4294967294" count="2" selected="0">
            <x v="0"/>
            <x v="1"/>
          </reference>
        </references>
      </pivotArea>
    </format>
    <format dxfId="838">
      <pivotArea collapsedLevelsAreSubtotals="1" fieldPosition="0">
        <references count="2">
          <reference field="4294967294" count="1" selected="0">
            <x v="2"/>
          </reference>
          <reference field="20" count="2">
            <x v="0"/>
            <x v="4"/>
          </reference>
        </references>
      </pivotArea>
    </format>
    <format dxfId="837">
      <pivotArea collapsedLevelsAreSubtotals="1" fieldPosition="0">
        <references count="2">
          <reference field="4294967294" count="1" selected="0">
            <x v="2"/>
          </reference>
          <reference field="20" count="3">
            <x v="2"/>
            <x v="3"/>
            <x v="6"/>
          </reference>
        </references>
      </pivotArea>
    </format>
    <format dxfId="836">
      <pivotArea type="all" dataOnly="0" outline="0" fieldPosition="0"/>
    </format>
    <format dxfId="835">
      <pivotArea outline="0" collapsedLevelsAreSubtotals="1" fieldPosition="0"/>
    </format>
    <format dxfId="834">
      <pivotArea field="20" type="button" dataOnly="0" labelOnly="1" outline="0" axis="axisRow" fieldPosition="0"/>
    </format>
    <format dxfId="833">
      <pivotArea dataOnly="0" labelOnly="1" fieldPosition="0">
        <references count="1">
          <reference field="20" count="0"/>
        </references>
      </pivotArea>
    </format>
    <format dxfId="832">
      <pivotArea dataOnly="0" labelOnly="1" grandRow="1" outline="0" fieldPosition="0"/>
    </format>
    <format dxfId="831">
      <pivotArea dataOnly="0" labelOnly="1" outline="0" fieldPosition="0">
        <references count="1">
          <reference field="4294967294" count="3">
            <x v="0"/>
            <x v="1"/>
            <x v="2"/>
          </reference>
        </references>
      </pivotArea>
    </format>
    <format dxfId="830">
      <pivotArea collapsedLevelsAreSubtotals="1" fieldPosition="0">
        <references count="2">
          <reference field="4294967294" count="1" selected="0">
            <x v="2"/>
          </reference>
          <reference field="20" count="1">
            <x v="6"/>
          </reference>
        </references>
      </pivotArea>
    </format>
    <format dxfId="829">
      <pivotArea collapsedLevelsAreSubtotals="1" fieldPosition="0">
        <references count="2">
          <reference field="4294967294" count="1" selected="0">
            <x v="2"/>
          </reference>
          <reference field="20" count="3">
            <x v="1"/>
            <x v="2"/>
            <x v="5"/>
          </reference>
        </references>
      </pivotArea>
    </format>
    <format dxfId="828">
      <pivotArea type="all" dataOnly="0" outline="0" fieldPosition="0"/>
    </format>
    <format dxfId="827">
      <pivotArea outline="0" collapsedLevelsAreSubtotals="1" fieldPosition="0"/>
    </format>
    <format dxfId="826">
      <pivotArea field="20" type="button" dataOnly="0" labelOnly="1" outline="0" axis="axisRow" fieldPosition="0"/>
    </format>
    <format dxfId="825">
      <pivotArea dataOnly="0" labelOnly="1" fieldPosition="0">
        <references count="1">
          <reference field="20" count="0"/>
        </references>
      </pivotArea>
    </format>
    <format dxfId="824">
      <pivotArea dataOnly="0" labelOnly="1" grandRow="1" outline="0" fieldPosition="0"/>
    </format>
    <format dxfId="823">
      <pivotArea dataOnly="0" labelOnly="1" outline="0" fieldPosition="0">
        <references count="1">
          <reference field="4294967294" count="3">
            <x v="0"/>
            <x v="1"/>
            <x v="2"/>
          </reference>
        </references>
      </pivotArea>
    </format>
    <format dxfId="822">
      <pivotArea outline="0" collapsedLevelsAreSubtotals="1" fieldPosition="0"/>
    </format>
    <format dxfId="821">
      <pivotArea dataOnly="0" labelOnly="1" outline="0" fieldPosition="0">
        <references count="1">
          <reference field="4294967294" count="3">
            <x v="0"/>
            <x v="1"/>
            <x v="2"/>
          </reference>
        </references>
      </pivotArea>
    </format>
    <format dxfId="820">
      <pivotArea collapsedLevelsAreSubtotals="1" fieldPosition="0">
        <references count="2">
          <reference field="4294967294" count="1" selected="0">
            <x v="2"/>
          </reference>
          <reference field="20" count="1">
            <x v="1"/>
          </reference>
        </references>
      </pivotArea>
    </format>
    <format dxfId="819">
      <pivotArea collapsedLevelsAreSubtotals="1" fieldPosition="0">
        <references count="2">
          <reference field="4294967294" count="1" selected="0">
            <x v="2"/>
          </reference>
          <reference field="20" count="2">
            <x v="2"/>
            <x v="5"/>
          </reference>
        </references>
      </pivotArea>
    </format>
    <format dxfId="818">
      <pivotArea field="20" grandRow="1" outline="0" collapsedLevelsAreSubtotals="1" axis="axisRow" fieldPosition="0">
        <references count="1">
          <reference field="4294967294" count="1" selected="0">
            <x v="2"/>
          </reference>
        </references>
      </pivotArea>
    </format>
    <format dxfId="817">
      <pivotArea field="20" grandRow="1" outline="0" collapsedLevelsAreSubtotals="1" axis="axisRow" fieldPosition="0">
        <references count="1">
          <reference field="4294967294" count="1" selected="0">
            <x v="1"/>
          </reference>
        </references>
      </pivotArea>
    </format>
    <format dxfId="816">
      <pivotArea field="20" grandRow="1" outline="0" collapsedLevelsAreSubtotals="1" axis="axisRow" fieldPosition="0">
        <references count="1">
          <reference field="4294967294" count="1" selected="0">
            <x v="1"/>
          </reference>
        </references>
      </pivotArea>
    </format>
    <format dxfId="815">
      <pivotArea collapsedLevelsAreSubtotals="1" fieldPosition="0">
        <references count="2">
          <reference field="4294967294" count="1" selected="0">
            <x v="2"/>
          </reference>
          <reference field="20" count="2">
            <x v="2"/>
            <x v="5"/>
          </reference>
        </references>
      </pivotArea>
    </format>
    <format dxfId="814">
      <pivotArea type="all" dataOnly="0" outline="0" fieldPosition="0"/>
    </format>
    <format dxfId="813">
      <pivotArea outline="0" collapsedLevelsAreSubtotals="1" fieldPosition="0"/>
    </format>
    <format dxfId="812">
      <pivotArea field="20" type="button" dataOnly="0" labelOnly="1" outline="0" axis="axisRow" fieldPosition="0"/>
    </format>
    <format dxfId="811">
      <pivotArea dataOnly="0" labelOnly="1" fieldPosition="0">
        <references count="1">
          <reference field="20" count="0"/>
        </references>
      </pivotArea>
    </format>
    <format dxfId="810">
      <pivotArea dataOnly="0" labelOnly="1" grandRow="1" outline="0" fieldPosition="0"/>
    </format>
    <format dxfId="809">
      <pivotArea dataOnly="0" labelOnly="1" outline="0" fieldPosition="0">
        <references count="1">
          <reference field="4294967294" count="3">
            <x v="0"/>
            <x v="1"/>
            <x v="2"/>
          </reference>
        </references>
      </pivotArea>
    </format>
    <format dxfId="808">
      <pivotArea type="all" dataOnly="0" outline="0" fieldPosition="0"/>
    </format>
    <format dxfId="807">
      <pivotArea outline="0" collapsedLevelsAreSubtotals="1" fieldPosition="0"/>
    </format>
    <format dxfId="806">
      <pivotArea field="20" type="button" dataOnly="0" labelOnly="1" outline="0" axis="axisRow" fieldPosition="0"/>
    </format>
    <format dxfId="805">
      <pivotArea dataOnly="0" labelOnly="1" fieldPosition="0">
        <references count="1">
          <reference field="20" count="0"/>
        </references>
      </pivotArea>
    </format>
    <format dxfId="804">
      <pivotArea dataOnly="0" labelOnly="1" grandRow="1" outline="0" fieldPosition="0"/>
    </format>
    <format dxfId="803">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8FD6C2CE-BC06-442E-9B39-FD4C6F22895D}" name="TablaDinámica9"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06:D118" firstHeaderRow="1" firstDataRow="2" firstDataCol="1"/>
  <pivotFields count="62">
    <pivotField axis="axisRow" showAll="0" sortType="descending">
      <items count="11">
        <item x="0"/>
        <item x="6"/>
        <item x="8"/>
        <item x="7"/>
        <item x="5"/>
        <item x="1"/>
        <item x="4"/>
        <item x="9"/>
        <item x="3"/>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0"/>
        <item x="2"/>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1">
    <i>
      <x v="3"/>
    </i>
    <i>
      <x v="2"/>
    </i>
    <i>
      <x v="5"/>
    </i>
    <i>
      <x v="6"/>
    </i>
    <i>
      <x/>
    </i>
    <i>
      <x v="8"/>
    </i>
    <i>
      <x v="7"/>
    </i>
    <i>
      <x v="1"/>
    </i>
    <i>
      <x v="9"/>
    </i>
    <i>
      <x v="4"/>
    </i>
    <i t="grand">
      <x/>
    </i>
  </rowItems>
  <colFields count="1">
    <field x="43"/>
  </colFields>
  <colItems count="3">
    <i>
      <x/>
    </i>
    <i>
      <x v="1"/>
    </i>
    <i t="grand">
      <x/>
    </i>
  </colItems>
  <dataFields count="1">
    <dataField name="Cuenta de Nivel de severidad residual" fld="43" subtotal="count" baseField="0" baseItem="0"/>
  </dataFields>
  <formats count="23">
    <format dxfId="637">
      <pivotArea type="all" dataOnly="0" outline="0" fieldPosition="0"/>
    </format>
    <format dxfId="636">
      <pivotArea outline="0" collapsedLevelsAreSubtotals="1" fieldPosition="0"/>
    </format>
    <format dxfId="635">
      <pivotArea type="origin" dataOnly="0" labelOnly="1" outline="0" fieldPosition="0"/>
    </format>
    <format dxfId="634">
      <pivotArea field="43" type="button" dataOnly="0" labelOnly="1" outline="0" axis="axisCol" fieldPosition="0"/>
    </format>
    <format dxfId="633">
      <pivotArea type="topRight" dataOnly="0" labelOnly="1" outline="0" fieldPosition="0"/>
    </format>
    <format dxfId="632">
      <pivotArea field="0" type="button" dataOnly="0" labelOnly="1" outline="0" axis="axisRow" fieldPosition="0"/>
    </format>
    <format dxfId="631">
      <pivotArea dataOnly="0" labelOnly="1" fieldPosition="0">
        <references count="1">
          <reference field="0" count="0"/>
        </references>
      </pivotArea>
    </format>
    <format dxfId="630">
      <pivotArea dataOnly="0" labelOnly="1" grandRow="1" outline="0" fieldPosition="0"/>
    </format>
    <format dxfId="629">
      <pivotArea dataOnly="0" labelOnly="1" fieldPosition="0">
        <references count="1">
          <reference field="43" count="0"/>
        </references>
      </pivotArea>
    </format>
    <format dxfId="628">
      <pivotArea dataOnly="0" labelOnly="1" grandCol="1" outline="0" fieldPosition="0"/>
    </format>
    <format dxfId="627">
      <pivotArea type="all" dataOnly="0" outline="0" fieldPosition="0"/>
    </format>
    <format dxfId="626">
      <pivotArea outline="0" collapsedLevelsAreSubtotals="1" fieldPosition="0"/>
    </format>
    <format dxfId="625">
      <pivotArea type="origin" dataOnly="0" labelOnly="1" outline="0" fieldPosition="0"/>
    </format>
    <format dxfId="624">
      <pivotArea field="43" type="button" dataOnly="0" labelOnly="1" outline="0" axis="axisCol" fieldPosition="0"/>
    </format>
    <format dxfId="623">
      <pivotArea type="topRight" dataOnly="0" labelOnly="1" outline="0" fieldPosition="0"/>
    </format>
    <format dxfId="622">
      <pivotArea field="0" type="button" dataOnly="0" labelOnly="1" outline="0" axis="axisRow" fieldPosition="0"/>
    </format>
    <format dxfId="621">
      <pivotArea dataOnly="0" labelOnly="1" fieldPosition="0">
        <references count="1">
          <reference field="0" count="0"/>
        </references>
      </pivotArea>
    </format>
    <format dxfId="620">
      <pivotArea dataOnly="0" labelOnly="1" grandRow="1" outline="0" fieldPosition="0"/>
    </format>
    <format dxfId="619">
      <pivotArea dataOnly="0" labelOnly="1" fieldPosition="0">
        <references count="1">
          <reference field="43" count="0"/>
        </references>
      </pivotArea>
    </format>
    <format dxfId="618">
      <pivotArea dataOnly="0" labelOnly="1" grandCol="1" outline="0" fieldPosition="0"/>
    </format>
    <format dxfId="617">
      <pivotArea outline="0" collapsedLevelsAreSubtotals="1" fieldPosition="0"/>
    </format>
    <format dxfId="616">
      <pivotArea dataOnly="0" labelOnly="1" fieldPosition="0">
        <references count="1">
          <reference field="43" count="0"/>
        </references>
      </pivotArea>
    </format>
    <format dxfId="61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5736A1C1-7C56-496A-8654-055DB1DCB1C7}" name="TablaDinámica14"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PROCESO">
  <location ref="A180:C191" firstHeaderRow="1" firstDataRow="2" firstDataCol="1"/>
  <pivotFields count="62">
    <pivotField axis="axisRow" showAll="0" sortType="descending">
      <items count="11">
        <item x="0"/>
        <item x="6"/>
        <item x="8"/>
        <item x="7"/>
        <item x="5"/>
        <item x="1"/>
        <item x="4"/>
        <item x="9"/>
        <item x="3"/>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0"/>
        <item h="1" x="1"/>
        <item t="default"/>
      </items>
    </pivotField>
    <pivotField showAll="0"/>
  </pivotFields>
  <rowFields count="1">
    <field x="0"/>
  </rowFields>
  <rowItems count="10">
    <i>
      <x v="2"/>
    </i>
    <i>
      <x v="3"/>
    </i>
    <i>
      <x v="5"/>
    </i>
    <i>
      <x v="6"/>
    </i>
    <i>
      <x/>
    </i>
    <i>
      <x v="8"/>
    </i>
    <i>
      <x v="7"/>
    </i>
    <i>
      <x v="1"/>
    </i>
    <i>
      <x v="4"/>
    </i>
    <i t="grand">
      <x/>
    </i>
  </rowItems>
  <colFields count="1">
    <field x="60"/>
  </colFields>
  <colItems count="2">
    <i>
      <x/>
    </i>
    <i t="grand">
      <x/>
    </i>
  </colItems>
  <dataFields count="1">
    <dataField name="Cuenta de ¿Se presentaron eventos de materialización del riesgo?" fld="60" subtotal="count" baseField="0" baseItem="0"/>
  </dataFields>
  <formats count="22">
    <format dxfId="659">
      <pivotArea dataOnly="0" labelOnly="1" grandCol="1" outline="0" fieldPosition="0"/>
    </format>
    <format dxfId="658">
      <pivotArea outline="0" collapsedLevelsAreSubtotals="1" fieldPosition="0"/>
    </format>
    <format dxfId="657">
      <pivotArea type="all" dataOnly="0" outline="0" fieldPosition="0"/>
    </format>
    <format dxfId="656">
      <pivotArea outline="0" collapsedLevelsAreSubtotals="1" fieldPosition="0"/>
    </format>
    <format dxfId="655">
      <pivotArea type="origin" dataOnly="0" labelOnly="1" outline="0" fieldPosition="0"/>
    </format>
    <format dxfId="654">
      <pivotArea field="60" type="button" dataOnly="0" labelOnly="1" outline="0" axis="axisCol" fieldPosition="0"/>
    </format>
    <format dxfId="653">
      <pivotArea type="topRight" dataOnly="0" labelOnly="1" outline="0" fieldPosition="0"/>
    </format>
    <format dxfId="652">
      <pivotArea field="0" type="button" dataOnly="0" labelOnly="1" outline="0" axis="axisRow" fieldPosition="0"/>
    </format>
    <format dxfId="651">
      <pivotArea dataOnly="0" labelOnly="1" fieldPosition="0">
        <references count="1">
          <reference field="0" count="9">
            <x v="0"/>
            <x v="1"/>
            <x v="2"/>
            <x v="3"/>
            <x v="4"/>
            <x v="5"/>
            <x v="6"/>
            <x v="7"/>
            <x v="8"/>
          </reference>
        </references>
      </pivotArea>
    </format>
    <format dxfId="650">
      <pivotArea dataOnly="0" labelOnly="1" grandRow="1" outline="0" fieldPosition="0"/>
    </format>
    <format dxfId="649">
      <pivotArea dataOnly="0" labelOnly="1" fieldPosition="0">
        <references count="1">
          <reference field="60" count="0"/>
        </references>
      </pivotArea>
    </format>
    <format dxfId="648">
      <pivotArea dataOnly="0" labelOnly="1" grandCol="1" outline="0" fieldPosition="0"/>
    </format>
    <format dxfId="647">
      <pivotArea type="all" dataOnly="0" outline="0" fieldPosition="0"/>
    </format>
    <format dxfId="646">
      <pivotArea outline="0" collapsedLevelsAreSubtotals="1" fieldPosition="0"/>
    </format>
    <format dxfId="645">
      <pivotArea type="origin" dataOnly="0" labelOnly="1" outline="0" fieldPosition="0"/>
    </format>
    <format dxfId="644">
      <pivotArea field="60" type="button" dataOnly="0" labelOnly="1" outline="0" axis="axisCol" fieldPosition="0"/>
    </format>
    <format dxfId="643">
      <pivotArea type="topRight" dataOnly="0" labelOnly="1" outline="0" fieldPosition="0"/>
    </format>
    <format dxfId="642">
      <pivotArea field="0" type="button" dataOnly="0" labelOnly="1" outline="0" axis="axisRow" fieldPosition="0"/>
    </format>
    <format dxfId="641">
      <pivotArea dataOnly="0" labelOnly="1" fieldPosition="0">
        <references count="1">
          <reference field="0" count="9">
            <x v="0"/>
            <x v="1"/>
            <x v="2"/>
            <x v="3"/>
            <x v="4"/>
            <x v="5"/>
            <x v="6"/>
            <x v="7"/>
            <x v="8"/>
          </reference>
        </references>
      </pivotArea>
    </format>
    <format dxfId="640">
      <pivotArea dataOnly="0" labelOnly="1" grandRow="1" outline="0" fieldPosition="0"/>
    </format>
    <format dxfId="639">
      <pivotArea dataOnly="0" labelOnly="1" fieldPosition="0">
        <references count="1">
          <reference field="60" count="0"/>
        </references>
      </pivotArea>
    </format>
    <format dxfId="63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21D2BBED-05AC-4606-B0FC-89A5FD320DC1}" name="TablaDinámica5"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48:D60" firstHeaderRow="1" firstDataRow="2" firstDataCol="1"/>
  <pivotFields count="62">
    <pivotField axis="axisRow" showAll="0" sortType="descending">
      <items count="11">
        <item x="0"/>
        <item x="6"/>
        <item x="8"/>
        <item x="7"/>
        <item x="5"/>
        <item x="1"/>
        <item x="4"/>
        <item x="9"/>
        <item x="3"/>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0"/>
        <item m="1" x="3"/>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1">
    <i>
      <x v="3"/>
    </i>
    <i>
      <x v="2"/>
    </i>
    <i>
      <x v="5"/>
    </i>
    <i>
      <x v="6"/>
    </i>
    <i>
      <x/>
    </i>
    <i>
      <x v="9"/>
    </i>
    <i>
      <x v="8"/>
    </i>
    <i>
      <x v="1"/>
    </i>
    <i>
      <x v="4"/>
    </i>
    <i>
      <x v="7"/>
    </i>
    <i t="grand">
      <x/>
    </i>
  </rowItems>
  <colFields count="1">
    <field x="31"/>
  </colFields>
  <colItems count="3">
    <i>
      <x/>
    </i>
    <i>
      <x v="2"/>
    </i>
    <i t="grand">
      <x/>
    </i>
  </colItems>
  <dataFields count="1">
    <dataField name="Cuenta de Documentación" fld="31" subtotal="count" baseField="0" baseItem="0"/>
  </dataFields>
  <formats count="23">
    <format dxfId="682">
      <pivotArea type="all" dataOnly="0" outline="0" fieldPosition="0"/>
    </format>
    <format dxfId="681">
      <pivotArea outline="0" collapsedLevelsAreSubtotals="1" fieldPosition="0"/>
    </format>
    <format dxfId="680">
      <pivotArea type="origin" dataOnly="0" labelOnly="1" outline="0" fieldPosition="0"/>
    </format>
    <format dxfId="679">
      <pivotArea field="31" type="button" dataOnly="0" labelOnly="1" outline="0" axis="axisCol" fieldPosition="0"/>
    </format>
    <format dxfId="678">
      <pivotArea type="topRight" dataOnly="0" labelOnly="1" outline="0" fieldPosition="0"/>
    </format>
    <format dxfId="677">
      <pivotArea field="0" type="button" dataOnly="0" labelOnly="1" outline="0" axis="axisRow" fieldPosition="0"/>
    </format>
    <format dxfId="676">
      <pivotArea dataOnly="0" labelOnly="1" fieldPosition="0">
        <references count="1">
          <reference field="0" count="0"/>
        </references>
      </pivotArea>
    </format>
    <format dxfId="675">
      <pivotArea dataOnly="0" labelOnly="1" grandRow="1" outline="0" fieldPosition="0"/>
    </format>
    <format dxfId="674">
      <pivotArea dataOnly="0" labelOnly="1" fieldPosition="0">
        <references count="1">
          <reference field="31" count="0"/>
        </references>
      </pivotArea>
    </format>
    <format dxfId="673">
      <pivotArea dataOnly="0" labelOnly="1" grandCol="1" outline="0" fieldPosition="0"/>
    </format>
    <format dxfId="672">
      <pivotArea type="all" dataOnly="0" outline="0" fieldPosition="0"/>
    </format>
    <format dxfId="671">
      <pivotArea outline="0" collapsedLevelsAreSubtotals="1" fieldPosition="0"/>
    </format>
    <format dxfId="670">
      <pivotArea type="origin" dataOnly="0" labelOnly="1" outline="0" fieldPosition="0"/>
    </format>
    <format dxfId="669">
      <pivotArea field="31" type="button" dataOnly="0" labelOnly="1" outline="0" axis="axisCol" fieldPosition="0"/>
    </format>
    <format dxfId="668">
      <pivotArea type="topRight" dataOnly="0" labelOnly="1" outline="0" fieldPosition="0"/>
    </format>
    <format dxfId="667">
      <pivotArea field="0" type="button" dataOnly="0" labelOnly="1" outline="0" axis="axisRow" fieldPosition="0"/>
    </format>
    <format dxfId="666">
      <pivotArea dataOnly="0" labelOnly="1" fieldPosition="0">
        <references count="1">
          <reference field="0" count="0"/>
        </references>
      </pivotArea>
    </format>
    <format dxfId="665">
      <pivotArea dataOnly="0" labelOnly="1" grandRow="1" outline="0" fieldPosition="0"/>
    </format>
    <format dxfId="664">
      <pivotArea dataOnly="0" labelOnly="1" fieldPosition="0">
        <references count="1">
          <reference field="31" count="0"/>
        </references>
      </pivotArea>
    </format>
    <format dxfId="663">
      <pivotArea dataOnly="0" labelOnly="1" grandCol="1" outline="0" fieldPosition="0"/>
    </format>
    <format dxfId="662">
      <pivotArea outline="0" collapsedLevelsAreSubtotals="1" fieldPosition="0"/>
    </format>
    <format dxfId="661">
      <pivotArea dataOnly="0" labelOnly="1" fieldPosition="0">
        <references count="1">
          <reference field="31" count="0"/>
        </references>
      </pivotArea>
    </format>
    <format dxfId="66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1FB5D15E-45A7-4816-93DA-BF30F061840C}" name="TablaDinámica1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36:D148" firstHeaderRow="1" firstDataRow="2" firstDataCol="1"/>
  <pivotFields count="62">
    <pivotField axis="axisRow" showAll="0" sortType="descending">
      <items count="11">
        <item x="0"/>
        <item x="6"/>
        <item x="8"/>
        <item x="7"/>
        <item x="5"/>
        <item x="1"/>
        <item x="4"/>
        <item x="9"/>
        <item x="3"/>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2"/>
        <item x="0"/>
        <item h="1" x="1"/>
        <item t="default"/>
      </items>
    </pivotField>
    <pivotField showAll="0"/>
    <pivotField showAll="0"/>
    <pivotField showAll="0"/>
    <pivotField showAll="0"/>
  </pivotFields>
  <rowFields count="1">
    <field x="0"/>
  </rowFields>
  <rowItems count="11">
    <i>
      <x v="3"/>
    </i>
    <i>
      <x v="2"/>
    </i>
    <i>
      <x v="5"/>
    </i>
    <i>
      <x v="6"/>
    </i>
    <i>
      <x/>
    </i>
    <i>
      <x v="9"/>
    </i>
    <i>
      <x v="8"/>
    </i>
    <i>
      <x v="1"/>
    </i>
    <i>
      <x v="4"/>
    </i>
    <i>
      <x v="7"/>
    </i>
    <i t="grand">
      <x/>
    </i>
  </rowItems>
  <colFields count="1">
    <field x="57"/>
  </colFields>
  <colItems count="3">
    <i>
      <x/>
    </i>
    <i>
      <x v="1"/>
    </i>
    <i t="grand">
      <x/>
    </i>
  </colItems>
  <dataFields count="1">
    <dataField name="Cuenta de ¿El diseño del control es adecuado?" fld="57" subtotal="count" baseField="0" baseItem="0"/>
  </dataFields>
  <formats count="26">
    <format dxfId="708">
      <pivotArea outline="0" collapsedLevelsAreSubtotals="1" fieldPosition="0"/>
    </format>
    <format dxfId="707">
      <pivotArea dataOnly="0" labelOnly="1" fieldPosition="0">
        <references count="1">
          <reference field="57" count="1">
            <x v="0"/>
          </reference>
        </references>
      </pivotArea>
    </format>
    <format dxfId="706">
      <pivotArea type="all" dataOnly="0" outline="0" fieldPosition="0"/>
    </format>
    <format dxfId="705">
      <pivotArea outline="0" collapsedLevelsAreSubtotals="1" fieldPosition="0"/>
    </format>
    <format dxfId="704">
      <pivotArea type="origin" dataOnly="0" labelOnly="1" outline="0" fieldPosition="0"/>
    </format>
    <format dxfId="703">
      <pivotArea field="57" type="button" dataOnly="0" labelOnly="1" outline="0" axis="axisCol" fieldPosition="0"/>
    </format>
    <format dxfId="702">
      <pivotArea type="topRight" dataOnly="0" labelOnly="1" outline="0" fieldPosition="0"/>
    </format>
    <format dxfId="701">
      <pivotArea field="0" type="button" dataOnly="0" labelOnly="1" outline="0" axis="axisRow" fieldPosition="0"/>
    </format>
    <format dxfId="700">
      <pivotArea dataOnly="0" labelOnly="1" fieldPosition="0">
        <references count="1">
          <reference field="0" count="0"/>
        </references>
      </pivotArea>
    </format>
    <format dxfId="699">
      <pivotArea dataOnly="0" labelOnly="1" grandRow="1" outline="0" fieldPosition="0"/>
    </format>
    <format dxfId="698">
      <pivotArea dataOnly="0" labelOnly="1" fieldPosition="0">
        <references count="1">
          <reference field="57" count="0"/>
        </references>
      </pivotArea>
    </format>
    <format dxfId="697">
      <pivotArea dataOnly="0" labelOnly="1" grandCol="1" outline="0" fieldPosition="0"/>
    </format>
    <format dxfId="696">
      <pivotArea type="all" dataOnly="0" outline="0" fieldPosition="0"/>
    </format>
    <format dxfId="695">
      <pivotArea outline="0" collapsedLevelsAreSubtotals="1" fieldPosition="0"/>
    </format>
    <format dxfId="694">
      <pivotArea type="origin" dataOnly="0" labelOnly="1" outline="0" fieldPosition="0"/>
    </format>
    <format dxfId="693">
      <pivotArea field="57" type="button" dataOnly="0" labelOnly="1" outline="0" axis="axisCol" fieldPosition="0"/>
    </format>
    <format dxfId="692">
      <pivotArea type="topRight" dataOnly="0" labelOnly="1" outline="0" fieldPosition="0"/>
    </format>
    <format dxfId="691">
      <pivotArea field="0" type="button" dataOnly="0" labelOnly="1" outline="0" axis="axisRow" fieldPosition="0"/>
    </format>
    <format dxfId="690">
      <pivotArea dataOnly="0" labelOnly="1" fieldPosition="0">
        <references count="1">
          <reference field="0" count="0"/>
        </references>
      </pivotArea>
    </format>
    <format dxfId="689">
      <pivotArea dataOnly="0" labelOnly="1" grandRow="1" outline="0" fieldPosition="0"/>
    </format>
    <format dxfId="688">
      <pivotArea dataOnly="0" labelOnly="1" fieldPosition="0">
        <references count="1">
          <reference field="57" count="0"/>
        </references>
      </pivotArea>
    </format>
    <format dxfId="687">
      <pivotArea dataOnly="0" labelOnly="1" grandCol="1" outline="0" fieldPosition="0"/>
    </format>
    <format dxfId="686">
      <pivotArea dataOnly="0" labelOnly="1" fieldPosition="0">
        <references count="1">
          <reference field="57" count="0"/>
        </references>
      </pivotArea>
    </format>
    <format dxfId="685">
      <pivotArea dataOnly="0" labelOnly="1" grandCol="1" outline="0" fieldPosition="0"/>
    </format>
    <format dxfId="684">
      <pivotArea dataOnly="0" labelOnly="1" fieldPosition="0">
        <references count="1">
          <reference field="57" count="1">
            <x v="1"/>
          </reference>
        </references>
      </pivotArea>
    </format>
    <format dxfId="683">
      <pivotArea dataOnly="0" labelOnly="1" fieldPosition="0">
        <references count="1">
          <reference field="57"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E4CCE1CF-5759-4693-8F95-6CDD10881E77}" name="TablaDinámica2"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E15" firstHeaderRow="1" firstDataRow="2" firstDataCol="1"/>
  <pivotFields count="62">
    <pivotField axis="axisRow" showAll="0" sortType="descending">
      <items count="11">
        <item x="0"/>
        <item x="6"/>
        <item x="8"/>
        <item x="7"/>
        <item x="5"/>
        <item x="1"/>
        <item x="4"/>
        <item x="9"/>
        <item x="3"/>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axis="axisCol" dataField="1" showAll="0">
      <items count="5">
        <item x="0"/>
        <item x="2"/>
        <item x="3"/>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1">
    <i>
      <x v="3"/>
    </i>
    <i>
      <x v="2"/>
    </i>
    <i>
      <x v="5"/>
    </i>
    <i>
      <x v="6"/>
    </i>
    <i>
      <x/>
    </i>
    <i>
      <x v="8"/>
    </i>
    <i>
      <x v="7"/>
    </i>
    <i>
      <x v="1"/>
    </i>
    <i>
      <x v="9"/>
    </i>
    <i>
      <x v="4"/>
    </i>
    <i t="grand">
      <x/>
    </i>
  </rowItems>
  <colFields count="1">
    <field x="8"/>
  </colFields>
  <colItems count="4">
    <i>
      <x/>
    </i>
    <i>
      <x v="1"/>
    </i>
    <i>
      <x v="2"/>
    </i>
    <i t="grand">
      <x/>
    </i>
  </colItems>
  <dataFields count="1">
    <dataField name="Cuenta de Clasificación del riesgo" fld="8" subtotal="count" baseField="0" baseItem="0"/>
  </dataFields>
  <formats count="23">
    <format dxfId="731">
      <pivotArea type="all" dataOnly="0" outline="0" fieldPosition="0"/>
    </format>
    <format dxfId="730">
      <pivotArea outline="0" collapsedLevelsAreSubtotals="1" fieldPosition="0"/>
    </format>
    <format dxfId="729">
      <pivotArea type="origin" dataOnly="0" labelOnly="1" outline="0" fieldPosition="0"/>
    </format>
    <format dxfId="728">
      <pivotArea field="8" type="button" dataOnly="0" labelOnly="1" outline="0" axis="axisCol" fieldPosition="0"/>
    </format>
    <format dxfId="727">
      <pivotArea type="topRight" dataOnly="0" labelOnly="1" outline="0" fieldPosition="0"/>
    </format>
    <format dxfId="726">
      <pivotArea field="0" type="button" dataOnly="0" labelOnly="1" outline="0" axis="axisRow" fieldPosition="0"/>
    </format>
    <format dxfId="725">
      <pivotArea dataOnly="0" labelOnly="1" fieldPosition="0">
        <references count="1">
          <reference field="0" count="0"/>
        </references>
      </pivotArea>
    </format>
    <format dxfId="724">
      <pivotArea dataOnly="0" labelOnly="1" grandRow="1" outline="0" fieldPosition="0"/>
    </format>
    <format dxfId="723">
      <pivotArea dataOnly="0" labelOnly="1" fieldPosition="0">
        <references count="1">
          <reference field="8" count="0"/>
        </references>
      </pivotArea>
    </format>
    <format dxfId="722">
      <pivotArea dataOnly="0" labelOnly="1" grandCol="1" outline="0" fieldPosition="0"/>
    </format>
    <format dxfId="721">
      <pivotArea type="all" dataOnly="0" outline="0" fieldPosition="0"/>
    </format>
    <format dxfId="720">
      <pivotArea outline="0" collapsedLevelsAreSubtotals="1" fieldPosition="0"/>
    </format>
    <format dxfId="719">
      <pivotArea type="origin" dataOnly="0" labelOnly="1" outline="0" fieldPosition="0"/>
    </format>
    <format dxfId="718">
      <pivotArea field="8" type="button" dataOnly="0" labelOnly="1" outline="0" axis="axisCol" fieldPosition="0"/>
    </format>
    <format dxfId="717">
      <pivotArea type="topRight" dataOnly="0" labelOnly="1" outline="0" fieldPosition="0"/>
    </format>
    <format dxfId="716">
      <pivotArea field="0" type="button" dataOnly="0" labelOnly="1" outline="0" axis="axisRow" fieldPosition="0"/>
    </format>
    <format dxfId="715">
      <pivotArea dataOnly="0" labelOnly="1" fieldPosition="0">
        <references count="1">
          <reference field="0" count="0"/>
        </references>
      </pivotArea>
    </format>
    <format dxfId="714">
      <pivotArea dataOnly="0" labelOnly="1" grandRow="1" outline="0" fieldPosition="0"/>
    </format>
    <format dxfId="713">
      <pivotArea dataOnly="0" labelOnly="1" fieldPosition="0">
        <references count="1">
          <reference field="8" count="0"/>
        </references>
      </pivotArea>
    </format>
    <format dxfId="712">
      <pivotArea dataOnly="0" labelOnly="1" grandCol="1" outline="0" fieldPosition="0"/>
    </format>
    <format dxfId="711">
      <pivotArea outline="0" collapsedLevelsAreSubtotals="1" fieldPosition="0"/>
    </format>
    <format dxfId="710">
      <pivotArea dataOnly="0" labelOnly="1" fieldPosition="0">
        <references count="1">
          <reference field="8" count="0"/>
        </references>
      </pivotArea>
    </format>
    <format dxfId="709">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677717F3-A769-4747-8F02-92DDE737D646}" name="TablaDinámica4"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3:E45" firstHeaderRow="1" firstDataRow="2" firstDataCol="1"/>
  <pivotFields count="62">
    <pivotField axis="axisRow" showAll="0" sortType="descending">
      <items count="11">
        <item x="0"/>
        <item x="6"/>
        <item x="8"/>
        <item x="7"/>
        <item x="5"/>
        <item x="1"/>
        <item x="4"/>
        <item x="9"/>
        <item x="3"/>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1">
    <i>
      <x v="3"/>
    </i>
    <i>
      <x v="2"/>
    </i>
    <i>
      <x v="5"/>
    </i>
    <i>
      <x v="6"/>
    </i>
    <i>
      <x/>
    </i>
    <i>
      <x v="9"/>
    </i>
    <i>
      <x v="8"/>
    </i>
    <i>
      <x v="1"/>
    </i>
    <i>
      <x v="4"/>
    </i>
    <i>
      <x v="7"/>
    </i>
    <i t="grand">
      <x/>
    </i>
  </rowItems>
  <colFields count="1">
    <field x="25"/>
  </colFields>
  <colItems count="4">
    <i>
      <x/>
    </i>
    <i>
      <x v="1"/>
    </i>
    <i>
      <x v="2"/>
    </i>
    <i t="grand">
      <x/>
    </i>
  </colItems>
  <dataFields count="1">
    <dataField name="Cuenta de Momento de ejecución" fld="25" subtotal="count" baseField="0" baseItem="0"/>
  </dataFields>
  <formats count="23">
    <format dxfId="754">
      <pivotArea type="all" dataOnly="0" outline="0" fieldPosition="0"/>
    </format>
    <format dxfId="753">
      <pivotArea outline="0" collapsedLevelsAreSubtotals="1" fieldPosition="0"/>
    </format>
    <format dxfId="752">
      <pivotArea type="origin" dataOnly="0" labelOnly="1" outline="0" fieldPosition="0"/>
    </format>
    <format dxfId="751">
      <pivotArea field="25" type="button" dataOnly="0" labelOnly="1" outline="0" axis="axisCol" fieldPosition="0"/>
    </format>
    <format dxfId="750">
      <pivotArea type="topRight" dataOnly="0" labelOnly="1" outline="0" fieldPosition="0"/>
    </format>
    <format dxfId="749">
      <pivotArea field="0" type="button" dataOnly="0" labelOnly="1" outline="0" axis="axisRow" fieldPosition="0"/>
    </format>
    <format dxfId="748">
      <pivotArea dataOnly="0" labelOnly="1" fieldPosition="0">
        <references count="1">
          <reference field="0" count="0"/>
        </references>
      </pivotArea>
    </format>
    <format dxfId="747">
      <pivotArea dataOnly="0" labelOnly="1" grandRow="1" outline="0" fieldPosition="0"/>
    </format>
    <format dxfId="746">
      <pivotArea dataOnly="0" labelOnly="1" fieldPosition="0">
        <references count="1">
          <reference field="25" count="0"/>
        </references>
      </pivotArea>
    </format>
    <format dxfId="745">
      <pivotArea dataOnly="0" labelOnly="1" grandCol="1" outline="0" fieldPosition="0"/>
    </format>
    <format dxfId="744">
      <pivotArea type="all" dataOnly="0" outline="0" fieldPosition="0"/>
    </format>
    <format dxfId="743">
      <pivotArea outline="0" collapsedLevelsAreSubtotals="1" fieldPosition="0"/>
    </format>
    <format dxfId="742">
      <pivotArea type="origin" dataOnly="0" labelOnly="1" outline="0" fieldPosition="0"/>
    </format>
    <format dxfId="741">
      <pivotArea field="25" type="button" dataOnly="0" labelOnly="1" outline="0" axis="axisCol" fieldPosition="0"/>
    </format>
    <format dxfId="740">
      <pivotArea type="topRight" dataOnly="0" labelOnly="1" outline="0" fieldPosition="0"/>
    </format>
    <format dxfId="739">
      <pivotArea field="0" type="button" dataOnly="0" labelOnly="1" outline="0" axis="axisRow" fieldPosition="0"/>
    </format>
    <format dxfId="738">
      <pivotArea dataOnly="0" labelOnly="1" fieldPosition="0">
        <references count="1">
          <reference field="0" count="0"/>
        </references>
      </pivotArea>
    </format>
    <format dxfId="737">
      <pivotArea dataOnly="0" labelOnly="1" grandRow="1" outline="0" fieldPosition="0"/>
    </format>
    <format dxfId="736">
      <pivotArea dataOnly="0" labelOnly="1" fieldPosition="0">
        <references count="1">
          <reference field="25" count="0"/>
        </references>
      </pivotArea>
    </format>
    <format dxfId="735">
      <pivotArea dataOnly="0" labelOnly="1" grandCol="1" outline="0" fieldPosition="0"/>
    </format>
    <format dxfId="734">
      <pivotArea outline="0" collapsedLevelsAreSubtotals="1" fieldPosition="0"/>
    </format>
    <format dxfId="733">
      <pivotArea dataOnly="0" labelOnly="1" fieldPosition="0">
        <references count="1">
          <reference field="25" count="0"/>
        </references>
      </pivotArea>
    </format>
    <format dxfId="73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FBFC7079-6022-48E4-BD87-B993211A443A}" name="TablaDinámica3"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8:L30" firstHeaderRow="1" firstDataRow="2" firstDataCol="1"/>
  <pivotFields count="62">
    <pivotField axis="axisRow" showAll="0" sortType="descending">
      <items count="11">
        <item x="0"/>
        <item x="6"/>
        <item x="8"/>
        <item x="7"/>
        <item x="5"/>
        <item x="1"/>
        <item x="4"/>
        <item x="9"/>
        <item x="3"/>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axis="axisCol" dataField="1" showAll="0">
      <items count="12">
        <item x="2"/>
        <item x="4"/>
        <item x="3"/>
        <item x="6"/>
        <item x="8"/>
        <item x="10"/>
        <item x="5"/>
        <item x="0"/>
        <item x="9"/>
        <item x="7"/>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1">
    <i>
      <x v="3"/>
    </i>
    <i>
      <x/>
    </i>
    <i>
      <x v="2"/>
    </i>
    <i>
      <x v="7"/>
    </i>
    <i>
      <x v="6"/>
    </i>
    <i>
      <x v="4"/>
    </i>
    <i>
      <x v="9"/>
    </i>
    <i>
      <x v="8"/>
    </i>
    <i>
      <x v="1"/>
    </i>
    <i>
      <x v="5"/>
    </i>
    <i t="grand">
      <x/>
    </i>
  </rowItems>
  <colFields count="1">
    <field x="9"/>
  </colFields>
  <colItems count="11">
    <i>
      <x/>
    </i>
    <i>
      <x v="1"/>
    </i>
    <i>
      <x v="2"/>
    </i>
    <i>
      <x v="3"/>
    </i>
    <i>
      <x v="4"/>
    </i>
    <i>
      <x v="5"/>
    </i>
    <i>
      <x v="6"/>
    </i>
    <i>
      <x v="7"/>
    </i>
    <i>
      <x v="8"/>
    </i>
    <i>
      <x v="9"/>
    </i>
    <i t="grand">
      <x/>
    </i>
  </colItems>
  <dataFields count="1">
    <dataField name="Suma de Frecuencia de la actividad que origina el riesgo_x000a_(Veces al año)" fld="9" baseField="0" baseItem="0"/>
  </dataFields>
  <formats count="23">
    <format dxfId="777">
      <pivotArea type="all" dataOnly="0" outline="0" fieldPosition="0"/>
    </format>
    <format dxfId="776">
      <pivotArea outline="0" collapsedLevelsAreSubtotals="1" fieldPosition="0"/>
    </format>
    <format dxfId="775">
      <pivotArea type="origin" dataOnly="0" labelOnly="1" outline="0" fieldPosition="0"/>
    </format>
    <format dxfId="774">
      <pivotArea field="9" type="button" dataOnly="0" labelOnly="1" outline="0" axis="axisCol" fieldPosition="0"/>
    </format>
    <format dxfId="773">
      <pivotArea type="topRight" dataOnly="0" labelOnly="1" outline="0" fieldPosition="0"/>
    </format>
    <format dxfId="772">
      <pivotArea field="0" type="button" dataOnly="0" labelOnly="1" outline="0" axis="axisRow" fieldPosition="0"/>
    </format>
    <format dxfId="771">
      <pivotArea dataOnly="0" labelOnly="1" fieldPosition="0">
        <references count="1">
          <reference field="0" count="0"/>
        </references>
      </pivotArea>
    </format>
    <format dxfId="770">
      <pivotArea dataOnly="0" labelOnly="1" grandRow="1" outline="0" fieldPosition="0"/>
    </format>
    <format dxfId="769">
      <pivotArea dataOnly="0" labelOnly="1" fieldPosition="0">
        <references count="1">
          <reference field="9" count="0"/>
        </references>
      </pivotArea>
    </format>
    <format dxfId="768">
      <pivotArea dataOnly="0" labelOnly="1" grandCol="1" outline="0" fieldPosition="0"/>
    </format>
    <format dxfId="767">
      <pivotArea type="all" dataOnly="0" outline="0" fieldPosition="0"/>
    </format>
    <format dxfId="766">
      <pivotArea outline="0" collapsedLevelsAreSubtotals="1" fieldPosition="0"/>
    </format>
    <format dxfId="765">
      <pivotArea type="origin" dataOnly="0" labelOnly="1" outline="0" fieldPosition="0"/>
    </format>
    <format dxfId="764">
      <pivotArea field="9" type="button" dataOnly="0" labelOnly="1" outline="0" axis="axisCol" fieldPosition="0"/>
    </format>
    <format dxfId="763">
      <pivotArea type="topRight" dataOnly="0" labelOnly="1" outline="0" fieldPosition="0"/>
    </format>
    <format dxfId="762">
      <pivotArea field="0" type="button" dataOnly="0" labelOnly="1" outline="0" axis="axisRow" fieldPosition="0"/>
    </format>
    <format dxfId="761">
      <pivotArea dataOnly="0" labelOnly="1" fieldPosition="0">
        <references count="1">
          <reference field="0" count="0"/>
        </references>
      </pivotArea>
    </format>
    <format dxfId="760">
      <pivotArea dataOnly="0" labelOnly="1" grandRow="1" outline="0" fieldPosition="0"/>
    </format>
    <format dxfId="759">
      <pivotArea dataOnly="0" labelOnly="1" fieldPosition="0">
        <references count="1">
          <reference field="9" count="0"/>
        </references>
      </pivotArea>
    </format>
    <format dxfId="758">
      <pivotArea dataOnly="0" labelOnly="1" grandCol="1" outline="0" fieldPosition="0"/>
    </format>
    <format dxfId="757">
      <pivotArea outline="0" collapsedLevelsAreSubtotals="1" fieldPosition="0"/>
    </format>
    <format dxfId="756">
      <pivotArea dataOnly="0" labelOnly="1" fieldPosition="0">
        <references count="1">
          <reference field="9" count="0"/>
        </references>
      </pivotArea>
    </format>
    <format dxfId="75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A095D623-C2D7-4C9D-8ECA-94A6C82B8F94}" name="TablaDinámica13"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66:E177" firstHeaderRow="1" firstDataRow="2" firstDataCol="1"/>
  <pivotFields count="62">
    <pivotField axis="axisRow" showAll="0">
      <items count="11">
        <item x="0"/>
        <item x="6"/>
        <item x="8"/>
        <item x="7"/>
        <item x="5"/>
        <item x="1"/>
        <item x="4"/>
        <item x="9"/>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3"/>
        <item x="0"/>
        <item x="2"/>
        <item h="1" x="1"/>
        <item t="default"/>
      </items>
    </pivotField>
    <pivotField showAll="0"/>
    <pivotField showAll="0"/>
  </pivotFields>
  <rowFields count="1">
    <field x="0"/>
  </rowFields>
  <rowItems count="10">
    <i>
      <x/>
    </i>
    <i>
      <x v="2"/>
    </i>
    <i>
      <x v="3"/>
    </i>
    <i>
      <x v="4"/>
    </i>
    <i>
      <x v="5"/>
    </i>
    <i>
      <x v="6"/>
    </i>
    <i>
      <x v="7"/>
    </i>
    <i>
      <x v="8"/>
    </i>
    <i>
      <x v="9"/>
    </i>
    <i t="grand">
      <x/>
    </i>
  </rowItems>
  <colFields count="1">
    <field x="59"/>
  </colFields>
  <colItems count="4">
    <i>
      <x/>
    </i>
    <i>
      <x v="1"/>
    </i>
    <i>
      <x v="2"/>
    </i>
    <i t="grand">
      <x/>
    </i>
  </colItems>
  <dataFields count="1">
    <dataField name="Cuenta de ¿El plan de reducción ha permitido mejorar el control?" fld="59" subtotal="count" baseField="0" baseItem="0"/>
  </dataFields>
  <formats count="25">
    <format dxfId="802">
      <pivotArea dataOnly="0" labelOnly="1" grandCol="1" outline="0" fieldPosition="0"/>
    </format>
    <format dxfId="801">
      <pivotArea dataOnly="0" labelOnly="1" fieldPosition="0">
        <references count="1">
          <reference field="59" count="1">
            <x v="0"/>
          </reference>
        </references>
      </pivotArea>
    </format>
    <format dxfId="800">
      <pivotArea outline="0" collapsedLevelsAreSubtotals="1" fieldPosition="0"/>
    </format>
    <format dxfId="799">
      <pivotArea dataOnly="0" labelOnly="1" fieldPosition="0">
        <references count="1">
          <reference field="59" count="1">
            <x v="1"/>
          </reference>
        </references>
      </pivotArea>
    </format>
    <format dxfId="798">
      <pivotArea dataOnly="0" labelOnly="1" fieldPosition="0">
        <references count="1">
          <reference field="59" count="1">
            <x v="1"/>
          </reference>
        </references>
      </pivotArea>
    </format>
    <format dxfId="797">
      <pivotArea type="all" dataOnly="0" outline="0" fieldPosition="0"/>
    </format>
    <format dxfId="796">
      <pivotArea outline="0" collapsedLevelsAreSubtotals="1" fieldPosition="0"/>
    </format>
    <format dxfId="795">
      <pivotArea type="origin" dataOnly="0" labelOnly="1" outline="0" fieldPosition="0"/>
    </format>
    <format dxfId="794">
      <pivotArea field="59" type="button" dataOnly="0" labelOnly="1" outline="0" axis="axisCol" fieldPosition="0"/>
    </format>
    <format dxfId="793">
      <pivotArea type="topRight" dataOnly="0" labelOnly="1" outline="0" fieldPosition="0"/>
    </format>
    <format dxfId="792">
      <pivotArea field="0" type="button" dataOnly="0" labelOnly="1" outline="0" axis="axisRow" fieldPosition="0"/>
    </format>
    <format dxfId="791">
      <pivotArea dataOnly="0" labelOnly="1" fieldPosition="0">
        <references count="1">
          <reference field="0" count="9">
            <x v="0"/>
            <x v="2"/>
            <x v="3"/>
            <x v="4"/>
            <x v="5"/>
            <x v="6"/>
            <x v="7"/>
            <x v="8"/>
            <x v="9"/>
          </reference>
        </references>
      </pivotArea>
    </format>
    <format dxfId="790">
      <pivotArea dataOnly="0" labelOnly="1" grandRow="1" outline="0" fieldPosition="0"/>
    </format>
    <format dxfId="789">
      <pivotArea dataOnly="0" labelOnly="1" fieldPosition="0">
        <references count="1">
          <reference field="59" count="0"/>
        </references>
      </pivotArea>
    </format>
    <format dxfId="788">
      <pivotArea dataOnly="0" labelOnly="1" grandCol="1" outline="0" fieldPosition="0"/>
    </format>
    <format dxfId="787">
      <pivotArea type="all" dataOnly="0" outline="0" fieldPosition="0"/>
    </format>
    <format dxfId="786">
      <pivotArea outline="0" collapsedLevelsAreSubtotals="1" fieldPosition="0"/>
    </format>
    <format dxfId="785">
      <pivotArea type="origin" dataOnly="0" labelOnly="1" outline="0" fieldPosition="0"/>
    </format>
    <format dxfId="784">
      <pivotArea field="59" type="button" dataOnly="0" labelOnly="1" outline="0" axis="axisCol" fieldPosition="0"/>
    </format>
    <format dxfId="783">
      <pivotArea type="topRight" dataOnly="0" labelOnly="1" outline="0" fieldPosition="0"/>
    </format>
    <format dxfId="782">
      <pivotArea field="0" type="button" dataOnly="0" labelOnly="1" outline="0" axis="axisRow" fieldPosition="0"/>
    </format>
    <format dxfId="781">
      <pivotArea dataOnly="0" labelOnly="1" fieldPosition="0">
        <references count="1">
          <reference field="0" count="9">
            <x v="0"/>
            <x v="2"/>
            <x v="3"/>
            <x v="4"/>
            <x v="5"/>
            <x v="6"/>
            <x v="7"/>
            <x v="8"/>
            <x v="9"/>
          </reference>
        </references>
      </pivotArea>
    </format>
    <format dxfId="780">
      <pivotArea dataOnly="0" labelOnly="1" grandRow="1" outline="0" fieldPosition="0"/>
    </format>
    <format dxfId="779">
      <pivotArea dataOnly="0" labelOnly="1" fieldPosition="0">
        <references count="1">
          <reference field="59" count="0"/>
        </references>
      </pivotArea>
    </format>
    <format dxfId="77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093D856-C2D8-4917-94DD-2C52D8F54DFD}" name="TablaDinámica2" cacheId="13"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Proceso responsable">
  <location ref="B15:E24" firstHeaderRow="0" firstDataRow="1" firstDataCol="1"/>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10">
        <item x="7"/>
        <item x="4"/>
        <item x="3"/>
        <item x="2"/>
        <item x="6"/>
        <item x="5"/>
        <item m="1" x="8"/>
        <item x="0"/>
        <item x="1"/>
        <item t="default"/>
      </items>
      <autoSortScope>
        <pivotArea dataOnly="0" outline="0" fieldPosition="0">
          <references count="1">
            <reference field="4294967294" count="1" selected="0">
              <x v="2"/>
            </reference>
          </references>
        </pivotArea>
      </autoSortScope>
    </pivotField>
    <pivotField showAll="0"/>
    <pivotField showAll="0"/>
    <pivotField showAll="0"/>
    <pivotField numFmtId="164" showAll="0"/>
    <pivotField numFmtId="164" showAll="0"/>
    <pivotField dataField="1" numFmtId="164" showAll="0"/>
    <pivotField showAll="0"/>
    <pivotField dataField="1" numFmtId="164" showAll="0"/>
    <pivotField dataField="1" showAll="0"/>
    <pivotField showAll="0"/>
  </pivotFields>
  <rowFields count="1">
    <field x="19"/>
  </rowFields>
  <rowItems count="9">
    <i>
      <x v="7"/>
    </i>
    <i>
      <x v="4"/>
    </i>
    <i>
      <x/>
    </i>
    <i>
      <x v="3"/>
    </i>
    <i>
      <x v="8"/>
    </i>
    <i>
      <x v="2"/>
    </i>
    <i>
      <x v="5"/>
    </i>
    <i>
      <x v="1"/>
    </i>
    <i t="grand">
      <x/>
    </i>
  </rowItems>
  <colFields count="1">
    <field x="-2"/>
  </colFields>
  <colItems count="3">
    <i>
      <x/>
    </i>
    <i i="1">
      <x v="1"/>
    </i>
    <i i="2">
      <x v="2"/>
    </i>
  </colItems>
  <dataFields count="3">
    <dataField name="Suma de Avance programado" fld="25" baseField="0" baseItem="0" numFmtId="164"/>
    <dataField name="Suma de Avance con evidencia" fld="27" baseField="0" baseItem="0" numFmtId="164"/>
    <dataField name="Promedio de Eficacia" fld="28" subtotal="average" baseField="1" baseItem="0" numFmtId="164"/>
  </dataFields>
  <formats count="37">
    <format dxfId="877">
      <pivotArea outline="0" collapsedLevelsAreSubtotals="1" fieldPosition="0">
        <references count="1">
          <reference field="4294967294" count="1" selected="0">
            <x v="2"/>
          </reference>
        </references>
      </pivotArea>
    </format>
    <format dxfId="876">
      <pivotArea outline="0" collapsedLevelsAreSubtotals="1" fieldPosition="0">
        <references count="1">
          <reference field="4294967294" count="2" selected="0">
            <x v="0"/>
            <x v="1"/>
          </reference>
        </references>
      </pivotArea>
    </format>
    <format dxfId="875">
      <pivotArea collapsedLevelsAreSubtotals="1" fieldPosition="0">
        <references count="2">
          <reference field="4294967294" count="1" selected="0">
            <x v="2"/>
          </reference>
          <reference field="19" count="2">
            <x v="3"/>
            <x v="4"/>
          </reference>
        </references>
      </pivotArea>
    </format>
    <format dxfId="874">
      <pivotArea collapsedLevelsAreSubtotals="1" fieldPosition="0">
        <references count="2">
          <reference field="4294967294" count="1" selected="0">
            <x v="2"/>
          </reference>
          <reference field="19" count="5">
            <x v="0"/>
            <x v="1"/>
            <x v="2"/>
            <x v="5"/>
            <x v="6"/>
          </reference>
        </references>
      </pivotArea>
    </format>
    <format dxfId="873">
      <pivotArea type="all" dataOnly="0" outline="0" fieldPosition="0"/>
    </format>
    <format dxfId="872">
      <pivotArea outline="0" collapsedLevelsAreSubtotals="1" fieldPosition="0"/>
    </format>
    <format dxfId="871">
      <pivotArea field="19" type="button" dataOnly="0" labelOnly="1" outline="0" axis="axisRow" fieldPosition="0"/>
    </format>
    <format dxfId="870">
      <pivotArea dataOnly="0" labelOnly="1" fieldPosition="0">
        <references count="1">
          <reference field="19" count="0"/>
        </references>
      </pivotArea>
    </format>
    <format dxfId="869">
      <pivotArea dataOnly="0" labelOnly="1" grandRow="1" outline="0" fieldPosition="0"/>
    </format>
    <format dxfId="868">
      <pivotArea dataOnly="0" labelOnly="1" outline="0" fieldPosition="0">
        <references count="1">
          <reference field="4294967294" count="3">
            <x v="0"/>
            <x v="1"/>
            <x v="2"/>
          </reference>
        </references>
      </pivotArea>
    </format>
    <format dxfId="867">
      <pivotArea collapsedLevelsAreSubtotals="1" fieldPosition="0">
        <references count="2">
          <reference field="4294967294" count="1" selected="0">
            <x v="2"/>
          </reference>
          <reference field="19" count="1">
            <x v="6"/>
          </reference>
        </references>
      </pivotArea>
    </format>
    <format dxfId="866">
      <pivotArea type="all" dataOnly="0" outline="0" fieldPosition="0"/>
    </format>
    <format dxfId="865">
      <pivotArea outline="0" collapsedLevelsAreSubtotals="1" fieldPosition="0"/>
    </format>
    <format dxfId="864">
      <pivotArea field="19" type="button" dataOnly="0" labelOnly="1" outline="0" axis="axisRow" fieldPosition="0"/>
    </format>
    <format dxfId="863">
      <pivotArea dataOnly="0" labelOnly="1" fieldPosition="0">
        <references count="1">
          <reference field="19" count="0"/>
        </references>
      </pivotArea>
    </format>
    <format dxfId="862">
      <pivotArea dataOnly="0" labelOnly="1" grandRow="1" outline="0" fieldPosition="0"/>
    </format>
    <format dxfId="861">
      <pivotArea dataOnly="0" labelOnly="1" outline="0" fieldPosition="0">
        <references count="1">
          <reference field="4294967294" count="3">
            <x v="0"/>
            <x v="1"/>
            <x v="2"/>
          </reference>
        </references>
      </pivotArea>
    </format>
    <format dxfId="860">
      <pivotArea outline="0" collapsedLevelsAreSubtotals="1" fieldPosition="0"/>
    </format>
    <format dxfId="859">
      <pivotArea dataOnly="0" labelOnly="1" outline="0" fieldPosition="0">
        <references count="1">
          <reference field="4294967294" count="3">
            <x v="0"/>
            <x v="1"/>
            <x v="2"/>
          </reference>
        </references>
      </pivotArea>
    </format>
    <format dxfId="858">
      <pivotArea collapsedLevelsAreSubtotals="1" fieldPosition="0">
        <references count="2">
          <reference field="4294967294" count="1" selected="0">
            <x v="2"/>
          </reference>
          <reference field="19" count="1">
            <x v="8"/>
          </reference>
        </references>
      </pivotArea>
    </format>
    <format dxfId="857">
      <pivotArea collapsedLevelsAreSubtotals="1" fieldPosition="0">
        <references count="2">
          <reference field="4294967294" count="1" selected="0">
            <x v="2"/>
          </reference>
          <reference field="19" count="2">
            <x v="0"/>
            <x v="7"/>
          </reference>
        </references>
      </pivotArea>
    </format>
    <format dxfId="856">
      <pivotArea collapsedLevelsAreSubtotals="1" fieldPosition="0">
        <references count="2">
          <reference field="4294967294" count="1" selected="0">
            <x v="2"/>
          </reference>
          <reference field="19" count="1">
            <x v="1"/>
          </reference>
        </references>
      </pivotArea>
    </format>
    <format dxfId="855">
      <pivotArea field="19" grandRow="1" outline="0" collapsedLevelsAreSubtotals="1" axis="axisRow" fieldPosition="0">
        <references count="1">
          <reference field="4294967294" count="1" selected="0">
            <x v="1"/>
          </reference>
        </references>
      </pivotArea>
    </format>
    <format dxfId="854">
      <pivotArea field="19" grandRow="1" outline="0" collapsedLevelsAreSubtotals="1" axis="axisRow" fieldPosition="0">
        <references count="1">
          <reference field="4294967294" count="1" selected="0">
            <x v="2"/>
          </reference>
        </references>
      </pivotArea>
    </format>
    <format dxfId="853">
      <pivotArea collapsedLevelsAreSubtotals="1" fieldPosition="0">
        <references count="2">
          <reference field="4294967294" count="1" selected="0">
            <x v="2"/>
          </reference>
          <reference field="19" count="1">
            <x v="1"/>
          </reference>
        </references>
      </pivotArea>
    </format>
    <format dxfId="852">
      <pivotArea type="all" dataOnly="0" outline="0" fieldPosition="0"/>
    </format>
    <format dxfId="851">
      <pivotArea outline="0" collapsedLevelsAreSubtotals="1" fieldPosition="0"/>
    </format>
    <format dxfId="850">
      <pivotArea field="19" type="button" dataOnly="0" labelOnly="1" outline="0" axis="axisRow" fieldPosition="0"/>
    </format>
    <format dxfId="849">
      <pivotArea dataOnly="0" labelOnly="1" fieldPosition="0">
        <references count="1">
          <reference field="19" count="0"/>
        </references>
      </pivotArea>
    </format>
    <format dxfId="848">
      <pivotArea dataOnly="0" labelOnly="1" grandRow="1" outline="0" fieldPosition="0"/>
    </format>
    <format dxfId="847">
      <pivotArea dataOnly="0" labelOnly="1" outline="0" fieldPosition="0">
        <references count="1">
          <reference field="4294967294" count="3">
            <x v="0"/>
            <x v="1"/>
            <x v="2"/>
          </reference>
        </references>
      </pivotArea>
    </format>
    <format dxfId="846">
      <pivotArea type="all" dataOnly="0" outline="0" fieldPosition="0"/>
    </format>
    <format dxfId="845">
      <pivotArea outline="0" collapsedLevelsAreSubtotals="1" fieldPosition="0"/>
    </format>
    <format dxfId="844">
      <pivotArea field="19" type="button" dataOnly="0" labelOnly="1" outline="0" axis="axisRow" fieldPosition="0"/>
    </format>
    <format dxfId="843">
      <pivotArea dataOnly="0" labelOnly="1" fieldPosition="0">
        <references count="1">
          <reference field="19" count="0"/>
        </references>
      </pivotArea>
    </format>
    <format dxfId="842">
      <pivotArea dataOnly="0" labelOnly="1" grandRow="1" outline="0" fieldPosition="0"/>
    </format>
    <format dxfId="84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52AE70A-8297-414C-8EEB-90ED389EAF2D}" name="TablaDinámica1" cacheId="13"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COMPONENTES">
  <location ref="B5:E12" firstHeaderRow="0" firstDataRow="1" firstDataCol="1"/>
  <pivotFields count="30">
    <pivotField showAll="0"/>
    <pivotField axis="axisRow" showAll="0" sortType="descending">
      <items count="14">
        <item m="1" x="10"/>
        <item m="1" x="7"/>
        <item m="1" x="8"/>
        <item m="1" x="6"/>
        <item m="1" x="12"/>
        <item m="1" x="11"/>
        <item x="0"/>
        <item m="1" x="9"/>
        <item x="1"/>
        <item x="2"/>
        <item x="3"/>
        <item x="4"/>
        <item x="5"/>
        <item t="default"/>
      </items>
      <autoSortScope>
        <pivotArea dataOnly="0" outline="0" fieldPosition="0">
          <references count="1">
            <reference field="4294967294" count="1" selected="0">
              <x v="2"/>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numFmtId="164" showAll="0"/>
    <pivotField dataField="1" numFmtId="164" showAll="0"/>
    <pivotField showAll="0"/>
    <pivotField dataField="1" numFmtId="164" showAll="0"/>
    <pivotField dataField="1" showAll="0"/>
    <pivotField showAll="0"/>
  </pivotFields>
  <rowFields count="1">
    <field x="1"/>
  </rowFields>
  <rowItems count="7">
    <i>
      <x v="8"/>
    </i>
    <i>
      <x v="6"/>
    </i>
    <i>
      <x v="12"/>
    </i>
    <i>
      <x v="10"/>
    </i>
    <i>
      <x v="9"/>
    </i>
    <i>
      <x v="11"/>
    </i>
    <i t="grand">
      <x/>
    </i>
  </rowItems>
  <colFields count="1">
    <field x="-2"/>
  </colFields>
  <colItems count="3">
    <i>
      <x/>
    </i>
    <i i="1">
      <x v="1"/>
    </i>
    <i i="2">
      <x v="2"/>
    </i>
  </colItems>
  <dataFields count="3">
    <dataField name="Suma de Avance programado" fld="25" baseField="0" baseItem="0" numFmtId="164"/>
    <dataField name="Suma de Avance con evidencia" fld="27" baseField="0" baseItem="0" numFmtId="164"/>
    <dataField name="Promedio de Eficacia" fld="28" subtotal="average" baseField="1" baseItem="0" numFmtId="164"/>
  </dataFields>
  <formats count="36">
    <format dxfId="913">
      <pivotArea outline="0" collapsedLevelsAreSubtotals="1" fieldPosition="0">
        <references count="1">
          <reference field="4294967294" count="1" selected="0">
            <x v="2"/>
          </reference>
        </references>
      </pivotArea>
    </format>
    <format dxfId="912">
      <pivotArea outline="0" collapsedLevelsAreSubtotals="1" fieldPosition="0">
        <references count="1">
          <reference field="4294967294" count="2" selected="0">
            <x v="0"/>
            <x v="1"/>
          </reference>
        </references>
      </pivotArea>
    </format>
    <format dxfId="911">
      <pivotArea collapsedLevelsAreSubtotals="1" fieldPosition="0">
        <references count="2">
          <reference field="4294967294" count="1" selected="0">
            <x v="2"/>
          </reference>
          <reference field="1" count="1">
            <x v="11"/>
          </reference>
        </references>
      </pivotArea>
    </format>
    <format dxfId="910">
      <pivotArea collapsedLevelsAreSubtotals="1" fieldPosition="0">
        <references count="2">
          <reference field="4294967294" count="1" selected="0">
            <x v="2"/>
          </reference>
          <reference field="1" count="5">
            <x v="6"/>
            <x v="8"/>
            <x v="9"/>
            <x v="10"/>
            <x v="12"/>
          </reference>
        </references>
      </pivotArea>
    </format>
    <format dxfId="909">
      <pivotArea type="all" dataOnly="0" outline="0" fieldPosition="0"/>
    </format>
    <format dxfId="908">
      <pivotArea outline="0" collapsedLevelsAreSubtotals="1" fieldPosition="0"/>
    </format>
    <format dxfId="907">
      <pivotArea field="1" type="button" dataOnly="0" labelOnly="1" outline="0" axis="axisRow" fieldPosition="0"/>
    </format>
    <format dxfId="906">
      <pivotArea dataOnly="0" labelOnly="1" fieldPosition="0">
        <references count="1">
          <reference field="1" count="0"/>
        </references>
      </pivotArea>
    </format>
    <format dxfId="905">
      <pivotArea dataOnly="0" labelOnly="1" grandRow="1" outline="0" fieldPosition="0"/>
    </format>
    <format dxfId="904">
      <pivotArea dataOnly="0" labelOnly="1" outline="0" fieldPosition="0">
        <references count="1">
          <reference field="4294967294" count="3">
            <x v="0"/>
            <x v="1"/>
            <x v="2"/>
          </reference>
        </references>
      </pivotArea>
    </format>
    <format dxfId="903">
      <pivotArea collapsedLevelsAreSubtotals="1" fieldPosition="0">
        <references count="2">
          <reference field="4294967294" count="1" selected="0">
            <x v="2"/>
          </reference>
          <reference field="1" count="1">
            <x v="10"/>
          </reference>
        </references>
      </pivotArea>
    </format>
    <format dxfId="902">
      <pivotArea collapsedLevelsAreSubtotals="1" fieldPosition="0">
        <references count="2">
          <reference field="4294967294" count="1" selected="0">
            <x v="2"/>
          </reference>
          <reference field="1" count="1">
            <x v="12"/>
          </reference>
        </references>
      </pivotArea>
    </format>
    <format dxfId="901">
      <pivotArea type="all" dataOnly="0" outline="0" fieldPosition="0"/>
    </format>
    <format dxfId="900">
      <pivotArea outline="0" collapsedLevelsAreSubtotals="1" fieldPosition="0"/>
    </format>
    <format dxfId="899">
      <pivotArea field="1" type="button" dataOnly="0" labelOnly="1" outline="0" axis="axisRow" fieldPosition="0"/>
    </format>
    <format dxfId="898">
      <pivotArea dataOnly="0" labelOnly="1" fieldPosition="0">
        <references count="1">
          <reference field="1" count="0"/>
        </references>
      </pivotArea>
    </format>
    <format dxfId="897">
      <pivotArea dataOnly="0" labelOnly="1" grandRow="1" outline="0" fieldPosition="0"/>
    </format>
    <format dxfId="896">
      <pivotArea dataOnly="0" labelOnly="1" outline="0" fieldPosition="0">
        <references count="1">
          <reference field="4294967294" count="3">
            <x v="0"/>
            <x v="1"/>
            <x v="2"/>
          </reference>
        </references>
      </pivotArea>
    </format>
    <format dxfId="895">
      <pivotArea outline="0" collapsedLevelsAreSubtotals="1" fieldPosition="0"/>
    </format>
    <format dxfId="894">
      <pivotArea dataOnly="0" labelOnly="1" outline="0" fieldPosition="0">
        <references count="1">
          <reference field="4294967294" count="3">
            <x v="0"/>
            <x v="1"/>
            <x v="2"/>
          </reference>
        </references>
      </pivotArea>
    </format>
    <format dxfId="893">
      <pivotArea collapsedLevelsAreSubtotals="1" fieldPosition="0">
        <references count="2">
          <reference field="4294967294" count="1" selected="0">
            <x v="2"/>
          </reference>
          <reference field="1" count="2">
            <x v="6"/>
            <x v="8"/>
          </reference>
        </references>
      </pivotArea>
    </format>
    <format dxfId="892">
      <pivotArea collapsedLevelsAreSubtotals="1" fieldPosition="0">
        <references count="2">
          <reference field="4294967294" count="1" selected="0">
            <x v="2"/>
          </reference>
          <reference field="1" count="1">
            <x v="11"/>
          </reference>
        </references>
      </pivotArea>
    </format>
    <format dxfId="891">
      <pivotArea field="1" grandRow="1" outline="0" collapsedLevelsAreSubtotals="1" axis="axisRow" fieldPosition="0">
        <references count="1">
          <reference field="4294967294" count="1" selected="0">
            <x v="2"/>
          </reference>
        </references>
      </pivotArea>
    </format>
    <format dxfId="890">
      <pivotArea field="1" grandRow="1" outline="0" collapsedLevelsAreSubtotals="1" axis="axisRow" fieldPosition="0">
        <references count="1">
          <reference field="4294967294" count="1" selected="0">
            <x v="1"/>
          </reference>
        </references>
      </pivotArea>
    </format>
    <format dxfId="889">
      <pivotArea type="all" dataOnly="0" outline="0" fieldPosition="0"/>
    </format>
    <format dxfId="888">
      <pivotArea outline="0" collapsedLevelsAreSubtotals="1" fieldPosition="0"/>
    </format>
    <format dxfId="887">
      <pivotArea field="1" type="button" dataOnly="0" labelOnly="1" outline="0" axis="axisRow" fieldPosition="0"/>
    </format>
    <format dxfId="886">
      <pivotArea dataOnly="0" labelOnly="1" fieldPosition="0">
        <references count="1">
          <reference field="1" count="0"/>
        </references>
      </pivotArea>
    </format>
    <format dxfId="885">
      <pivotArea dataOnly="0" labelOnly="1" grandRow="1" outline="0" fieldPosition="0"/>
    </format>
    <format dxfId="884">
      <pivotArea dataOnly="0" labelOnly="1" outline="0" fieldPosition="0">
        <references count="1">
          <reference field="4294967294" count="3">
            <x v="0"/>
            <x v="1"/>
            <x v="2"/>
          </reference>
        </references>
      </pivotArea>
    </format>
    <format dxfId="883">
      <pivotArea type="all" dataOnly="0" outline="0" fieldPosition="0"/>
    </format>
    <format dxfId="882">
      <pivotArea outline="0" collapsedLevelsAreSubtotals="1" fieldPosition="0"/>
    </format>
    <format dxfId="881">
      <pivotArea field="1" type="button" dataOnly="0" labelOnly="1" outline="0" axis="axisRow" fieldPosition="0"/>
    </format>
    <format dxfId="880">
      <pivotArea dataOnly="0" labelOnly="1" fieldPosition="0">
        <references count="1">
          <reference field="1" count="0"/>
        </references>
      </pivotArea>
    </format>
    <format dxfId="879">
      <pivotArea dataOnly="0" labelOnly="1" grandRow="1" outline="0" fieldPosition="0"/>
    </format>
    <format dxfId="878">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EFBBC02-CF47-4A49-9D28-2E568556DC9F}" name="TablaDinámica15"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DEPENDENCIA">
  <location ref="A194:E207" firstHeaderRow="1" firstDataRow="2" firstDataCol="1"/>
  <pivotFields count="62">
    <pivotField showAll="0" sortType="descending">
      <items count="11">
        <item x="0"/>
        <item x="6"/>
        <item x="8"/>
        <item x="7"/>
        <item x="5"/>
        <item x="1"/>
        <item x="4"/>
        <item x="9"/>
        <item x="3"/>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13">
        <item x="0"/>
        <item x="1"/>
        <item x="2"/>
        <item x="3"/>
        <item x="4"/>
        <item x="5"/>
        <item x="6"/>
        <item x="7"/>
        <item x="8"/>
        <item x="9"/>
        <item x="10"/>
        <item x="11"/>
        <item t="default"/>
      </items>
      <autoSortScope>
        <pivotArea dataOnly="0" outline="0" fieldPosition="0">
          <references count="1">
            <reference field="4294967294" count="1" selected="0">
              <x v="0"/>
            </reference>
          </references>
        </pivotArea>
      </autoSortScope>
    </pivotField>
    <pivotField showAll="0"/>
    <pivotField showAll="0"/>
    <pivotField showAll="0"/>
    <pivotField axis="axisCol" dataField="1" showAll="0">
      <items count="7">
        <item x="2"/>
        <item m="1" x="4"/>
        <item m="1" x="5"/>
        <item x="0"/>
        <item h="1" x="1"/>
        <item x="3"/>
        <item t="default"/>
      </items>
    </pivotField>
    <pivotField showAll="0"/>
    <pivotField showAll="0"/>
    <pivotField showAll="0"/>
    <pivotField showAll="0"/>
    <pivotField showAll="0"/>
    <pivotField showAll="0"/>
    <pivotField showAll="0"/>
    <pivotField showAll="0"/>
    <pivotField showAll="0"/>
  </pivotFields>
  <rowFields count="1">
    <field x="48"/>
  </rowFields>
  <rowItems count="12">
    <i>
      <x v="7"/>
    </i>
    <i>
      <x v="4"/>
    </i>
    <i>
      <x v="8"/>
    </i>
    <i>
      <x v="2"/>
    </i>
    <i>
      <x v="10"/>
    </i>
    <i>
      <x v="3"/>
    </i>
    <i>
      <x v="9"/>
    </i>
    <i>
      <x v="11"/>
    </i>
    <i>
      <x/>
    </i>
    <i>
      <x v="6"/>
    </i>
    <i>
      <x v="5"/>
    </i>
    <i t="grand">
      <x/>
    </i>
  </rowItems>
  <colFields count="1">
    <field x="52"/>
  </colFields>
  <colItems count="4">
    <i>
      <x/>
    </i>
    <i>
      <x v="3"/>
    </i>
    <i>
      <x v="5"/>
    </i>
    <i t="grand">
      <x/>
    </i>
  </colItems>
  <dataFields count="1">
    <dataField name="Cuenta de Estado de la  actividad" fld="52" subtotal="count" baseField="0" baseItem="0"/>
  </dataFields>
  <formats count="26">
    <format dxfId="494">
      <pivotArea dataOnly="0" labelOnly="1" fieldPosition="0">
        <references count="1">
          <reference field="52" count="1">
            <x v="0"/>
          </reference>
        </references>
      </pivotArea>
    </format>
    <format dxfId="493">
      <pivotArea dataOnly="0" labelOnly="1" fieldPosition="0">
        <references count="1">
          <reference field="52" count="1">
            <x v="3"/>
          </reference>
        </references>
      </pivotArea>
    </format>
    <format dxfId="492">
      <pivotArea type="all" dataOnly="0" outline="0" fieldPosition="0"/>
    </format>
    <format dxfId="491">
      <pivotArea outline="0" collapsedLevelsAreSubtotals="1" fieldPosition="0"/>
    </format>
    <format dxfId="490">
      <pivotArea type="origin" dataOnly="0" labelOnly="1" outline="0" fieldPosition="0"/>
    </format>
    <format dxfId="489">
      <pivotArea field="52" type="button" dataOnly="0" labelOnly="1" outline="0" axis="axisCol" fieldPosition="0"/>
    </format>
    <format dxfId="488">
      <pivotArea type="topRight" dataOnly="0" labelOnly="1" outline="0" fieldPosition="0"/>
    </format>
    <format dxfId="487">
      <pivotArea field="0" type="button" dataOnly="0" labelOnly="1" outline="0"/>
    </format>
    <format dxfId="486">
      <pivotArea dataOnly="0" labelOnly="1" grandRow="1" outline="0" fieldPosition="0"/>
    </format>
    <format dxfId="485">
      <pivotArea dataOnly="0" labelOnly="1" fieldPosition="0">
        <references count="1">
          <reference field="52" count="0"/>
        </references>
      </pivotArea>
    </format>
    <format dxfId="484">
      <pivotArea dataOnly="0" labelOnly="1" grandCol="1" outline="0" fieldPosition="0"/>
    </format>
    <format dxfId="483">
      <pivotArea type="all" dataOnly="0" outline="0" fieldPosition="0"/>
    </format>
    <format dxfId="482">
      <pivotArea outline="0" collapsedLevelsAreSubtotals="1" fieldPosition="0"/>
    </format>
    <format dxfId="481">
      <pivotArea type="origin" dataOnly="0" labelOnly="1" outline="0" fieldPosition="0"/>
    </format>
    <format dxfId="480">
      <pivotArea field="52" type="button" dataOnly="0" labelOnly="1" outline="0" axis="axisCol" fieldPosition="0"/>
    </format>
    <format dxfId="479">
      <pivotArea type="topRight" dataOnly="0" labelOnly="1" outline="0" fieldPosition="0"/>
    </format>
    <format dxfId="478">
      <pivotArea field="0" type="button" dataOnly="0" labelOnly="1" outline="0"/>
    </format>
    <format dxfId="477">
      <pivotArea dataOnly="0" labelOnly="1" grandRow="1" outline="0" fieldPosition="0"/>
    </format>
    <format dxfId="476">
      <pivotArea dataOnly="0" labelOnly="1" fieldPosition="0">
        <references count="1">
          <reference field="52" count="0"/>
        </references>
      </pivotArea>
    </format>
    <format dxfId="475">
      <pivotArea dataOnly="0" labelOnly="1" grandCol="1" outline="0" fieldPosition="0"/>
    </format>
    <format dxfId="474">
      <pivotArea outline="0" collapsedLevelsAreSubtotals="1" fieldPosition="0"/>
    </format>
    <format dxfId="473">
      <pivotArea dataOnly="0" labelOnly="1" fieldPosition="0">
        <references count="1">
          <reference field="52" count="0"/>
        </references>
      </pivotArea>
    </format>
    <format dxfId="472">
      <pivotArea dataOnly="0" labelOnly="1" grandCol="1" outline="0" fieldPosition="0"/>
    </format>
    <format dxfId="471">
      <pivotArea collapsedLevelsAreSubtotals="1" fieldPosition="0">
        <references count="2">
          <reference field="48" count="1">
            <x v="3"/>
          </reference>
          <reference field="52" count="1" selected="0">
            <x v="0"/>
          </reference>
        </references>
      </pivotArea>
    </format>
    <format dxfId="470">
      <pivotArea collapsedLevelsAreSubtotals="1" fieldPosition="0">
        <references count="2">
          <reference field="48" count="1">
            <x v="8"/>
          </reference>
          <reference field="52" count="1" selected="0">
            <x v="0"/>
          </reference>
        </references>
      </pivotArea>
    </format>
    <format dxfId="469">
      <pivotArea collapsedLevelsAreSubtotals="1" fieldPosition="0">
        <references count="2">
          <reference field="48" count="1">
            <x v="9"/>
          </reference>
          <reference field="52"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89D249F-EC2D-461B-B648-116076F8BC30}" name="TablaDinámica12"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51:D163" firstHeaderRow="1" firstDataRow="2" firstDataCol="1"/>
  <pivotFields count="62">
    <pivotField axis="axisRow" showAll="0" sortType="descending">
      <items count="11">
        <item x="0"/>
        <item x="6"/>
        <item x="8"/>
        <item x="7"/>
        <item x="5"/>
        <item x="1"/>
        <item x="4"/>
        <item x="9"/>
        <item x="3"/>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1"/>
        <item x="0"/>
        <item h="1" x="2"/>
        <item t="default"/>
      </items>
    </pivotField>
    <pivotField showAll="0"/>
    <pivotField showAll="0"/>
    <pivotField showAll="0"/>
  </pivotFields>
  <rowFields count="1">
    <field x="0"/>
  </rowFields>
  <rowItems count="11">
    <i>
      <x v="3"/>
    </i>
    <i>
      <x v="2"/>
    </i>
    <i>
      <x v="5"/>
    </i>
    <i>
      <x v="6"/>
    </i>
    <i>
      <x/>
    </i>
    <i>
      <x v="9"/>
    </i>
    <i>
      <x v="8"/>
    </i>
    <i>
      <x v="1"/>
    </i>
    <i>
      <x v="4"/>
    </i>
    <i>
      <x v="7"/>
    </i>
    <i t="grand">
      <x/>
    </i>
  </rowItems>
  <colFields count="1">
    <field x="58"/>
  </colFields>
  <colItems count="3">
    <i>
      <x/>
    </i>
    <i>
      <x v="1"/>
    </i>
    <i t="grand">
      <x/>
    </i>
  </colItems>
  <dataFields count="1">
    <dataField name="Cuenta de ¿Se evidencia ejecución del control?" fld="58" subtotal="count" baseField="0" baseItem="0"/>
  </dataFields>
  <formats count="24">
    <format dxfId="518">
      <pivotArea outline="0" collapsedLevelsAreSubtotals="1" fieldPosition="0"/>
    </format>
    <format dxfId="517">
      <pivotArea dataOnly="0" labelOnly="1" fieldPosition="0">
        <references count="1">
          <reference field="58" count="0"/>
        </references>
      </pivotArea>
    </format>
    <format dxfId="516">
      <pivotArea dataOnly="0" labelOnly="1" grandCol="1" outline="0" fieldPosition="0"/>
    </format>
    <format dxfId="515">
      <pivotArea dataOnly="0" labelOnly="1" fieldPosition="0">
        <references count="1">
          <reference field="58" count="1">
            <x v="0"/>
          </reference>
        </references>
      </pivotArea>
    </format>
    <format dxfId="514">
      <pivotArea type="all" dataOnly="0" outline="0" fieldPosition="0"/>
    </format>
    <format dxfId="513">
      <pivotArea outline="0" collapsedLevelsAreSubtotals="1" fieldPosition="0"/>
    </format>
    <format dxfId="512">
      <pivotArea type="origin" dataOnly="0" labelOnly="1" outline="0" fieldPosition="0"/>
    </format>
    <format dxfId="511">
      <pivotArea field="58" type="button" dataOnly="0" labelOnly="1" outline="0" axis="axisCol" fieldPosition="0"/>
    </format>
    <format dxfId="510">
      <pivotArea type="topRight" dataOnly="0" labelOnly="1" outline="0" fieldPosition="0"/>
    </format>
    <format dxfId="509">
      <pivotArea field="0" type="button" dataOnly="0" labelOnly="1" outline="0" axis="axisRow" fieldPosition="0"/>
    </format>
    <format dxfId="508">
      <pivotArea dataOnly="0" labelOnly="1" fieldPosition="0">
        <references count="1">
          <reference field="0" count="0"/>
        </references>
      </pivotArea>
    </format>
    <format dxfId="507">
      <pivotArea dataOnly="0" labelOnly="1" grandRow="1" outline="0" fieldPosition="0"/>
    </format>
    <format dxfId="506">
      <pivotArea dataOnly="0" labelOnly="1" fieldPosition="0">
        <references count="1">
          <reference field="58" count="0"/>
        </references>
      </pivotArea>
    </format>
    <format dxfId="505">
      <pivotArea dataOnly="0" labelOnly="1" grandCol="1" outline="0" fieldPosition="0"/>
    </format>
    <format dxfId="504">
      <pivotArea type="all" dataOnly="0" outline="0" fieldPosition="0"/>
    </format>
    <format dxfId="503">
      <pivotArea outline="0" collapsedLevelsAreSubtotals="1" fieldPosition="0"/>
    </format>
    <format dxfId="502">
      <pivotArea type="origin" dataOnly="0" labelOnly="1" outline="0" fieldPosition="0"/>
    </format>
    <format dxfId="501">
      <pivotArea field="58" type="button" dataOnly="0" labelOnly="1" outline="0" axis="axisCol" fieldPosition="0"/>
    </format>
    <format dxfId="500">
      <pivotArea type="topRight" dataOnly="0" labelOnly="1" outline="0" fieldPosition="0"/>
    </format>
    <format dxfId="499">
      <pivotArea field="0" type="button" dataOnly="0" labelOnly="1" outline="0" axis="axisRow" fieldPosition="0"/>
    </format>
    <format dxfId="498">
      <pivotArea dataOnly="0" labelOnly="1" fieldPosition="0">
        <references count="1">
          <reference field="0" count="0"/>
        </references>
      </pivotArea>
    </format>
    <format dxfId="497">
      <pivotArea dataOnly="0" labelOnly="1" grandRow="1" outline="0" fieldPosition="0"/>
    </format>
    <format dxfId="496">
      <pivotArea dataOnly="0" labelOnly="1" fieldPosition="0">
        <references count="1">
          <reference field="58" count="0"/>
        </references>
      </pivotArea>
    </format>
    <format dxfId="49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0798718-59FB-4C69-A4EE-C7F3CEF74FDF}" name="TablaDinámica7"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78:D90" firstHeaderRow="1" firstDataRow="2" firstDataCol="1"/>
  <pivotFields count="62">
    <pivotField axis="axisRow" showAll="0" sortType="descending">
      <items count="11">
        <item x="0"/>
        <item x="6"/>
        <item x="8"/>
        <item x="7"/>
        <item x="5"/>
        <item x="1"/>
        <item x="4"/>
        <item x="9"/>
        <item x="3"/>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0"/>
        <item x="2"/>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1">
    <i>
      <x v="3"/>
    </i>
    <i>
      <x v="2"/>
    </i>
    <i>
      <x v="5"/>
    </i>
    <i>
      <x v="6"/>
    </i>
    <i>
      <x/>
    </i>
    <i>
      <x v="9"/>
    </i>
    <i>
      <x v="8"/>
    </i>
    <i>
      <x v="1"/>
    </i>
    <i>
      <x v="4"/>
    </i>
    <i>
      <x v="7"/>
    </i>
    <i t="grand">
      <x/>
    </i>
  </rowItems>
  <colFields count="1">
    <field x="33"/>
  </colFields>
  <colItems count="3">
    <i>
      <x/>
    </i>
    <i>
      <x v="1"/>
    </i>
    <i t="grand">
      <x/>
    </i>
  </colItems>
  <dataFields count="1">
    <dataField name="Cuenta de Evidencia" fld="33" subtotal="count" baseField="0" baseItem="0"/>
  </dataFields>
  <formats count="23">
    <format dxfId="541">
      <pivotArea type="all" dataOnly="0" outline="0" fieldPosition="0"/>
    </format>
    <format dxfId="540">
      <pivotArea outline="0" collapsedLevelsAreSubtotals="1" fieldPosition="0"/>
    </format>
    <format dxfId="539">
      <pivotArea type="origin" dataOnly="0" labelOnly="1" outline="0" fieldPosition="0"/>
    </format>
    <format dxfId="538">
      <pivotArea field="33" type="button" dataOnly="0" labelOnly="1" outline="0" axis="axisCol" fieldPosition="0"/>
    </format>
    <format dxfId="537">
      <pivotArea type="topRight" dataOnly="0" labelOnly="1" outline="0" fieldPosition="0"/>
    </format>
    <format dxfId="536">
      <pivotArea field="0" type="button" dataOnly="0" labelOnly="1" outline="0" axis="axisRow" fieldPosition="0"/>
    </format>
    <format dxfId="535">
      <pivotArea dataOnly="0" labelOnly="1" fieldPosition="0">
        <references count="1">
          <reference field="0" count="0"/>
        </references>
      </pivotArea>
    </format>
    <format dxfId="534">
      <pivotArea dataOnly="0" labelOnly="1" grandRow="1" outline="0" fieldPosition="0"/>
    </format>
    <format dxfId="533">
      <pivotArea dataOnly="0" labelOnly="1" fieldPosition="0">
        <references count="1">
          <reference field="33" count="0"/>
        </references>
      </pivotArea>
    </format>
    <format dxfId="532">
      <pivotArea dataOnly="0" labelOnly="1" grandCol="1" outline="0" fieldPosition="0"/>
    </format>
    <format dxfId="531">
      <pivotArea type="all" dataOnly="0" outline="0" fieldPosition="0"/>
    </format>
    <format dxfId="530">
      <pivotArea outline="0" collapsedLevelsAreSubtotals="1" fieldPosition="0"/>
    </format>
    <format dxfId="529">
      <pivotArea type="origin" dataOnly="0" labelOnly="1" outline="0" fieldPosition="0"/>
    </format>
    <format dxfId="528">
      <pivotArea field="33" type="button" dataOnly="0" labelOnly="1" outline="0" axis="axisCol" fieldPosition="0"/>
    </format>
    <format dxfId="527">
      <pivotArea type="topRight" dataOnly="0" labelOnly="1" outline="0" fieldPosition="0"/>
    </format>
    <format dxfId="526">
      <pivotArea field="0" type="button" dataOnly="0" labelOnly="1" outline="0" axis="axisRow" fieldPosition="0"/>
    </format>
    <format dxfId="525">
      <pivotArea dataOnly="0" labelOnly="1" fieldPosition="0">
        <references count="1">
          <reference field="0" count="0"/>
        </references>
      </pivotArea>
    </format>
    <format dxfId="524">
      <pivotArea dataOnly="0" labelOnly="1" grandRow="1" outline="0" fieldPosition="0"/>
    </format>
    <format dxfId="523">
      <pivotArea dataOnly="0" labelOnly="1" fieldPosition="0">
        <references count="1">
          <reference field="33" count="0"/>
        </references>
      </pivotArea>
    </format>
    <format dxfId="522">
      <pivotArea dataOnly="0" labelOnly="1" grandCol="1" outline="0" fieldPosition="0"/>
    </format>
    <format dxfId="521">
      <pivotArea outline="0" collapsedLevelsAreSubtotals="1" fieldPosition="0"/>
    </format>
    <format dxfId="520">
      <pivotArea dataOnly="0" labelOnly="1" fieldPosition="0">
        <references count="1">
          <reference field="33" count="0"/>
        </references>
      </pivotArea>
    </format>
    <format dxfId="519">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E356F116-080E-4837-9051-6A3FC670E1B6}" name="TablaDinámica10"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21:D133" firstHeaderRow="1" firstDataRow="2" firstDataCol="1"/>
  <pivotFields count="62">
    <pivotField axis="axisRow" showAll="0" sortType="descending">
      <items count="11">
        <item x="0"/>
        <item x="6"/>
        <item x="8"/>
        <item x="7"/>
        <item x="5"/>
        <item x="1"/>
        <item x="4"/>
        <item x="9"/>
        <item x="3"/>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0"/>
        <item x="2"/>
        <item h="1" x="1"/>
        <item t="default"/>
      </items>
    </pivotField>
    <pivotField showAll="0"/>
    <pivotField showAll="0"/>
    <pivotField showAll="0"/>
    <pivotField showAll="0"/>
    <pivotField showAll="0"/>
  </pivotFields>
  <rowFields count="1">
    <field x="0"/>
  </rowFields>
  <rowItems count="11">
    <i>
      <x v="3"/>
    </i>
    <i>
      <x v="2"/>
    </i>
    <i>
      <x v="5"/>
    </i>
    <i>
      <x v="6"/>
    </i>
    <i>
      <x/>
    </i>
    <i>
      <x v="8"/>
    </i>
    <i>
      <x v="7"/>
    </i>
    <i>
      <x v="1"/>
    </i>
    <i>
      <x v="9"/>
    </i>
    <i>
      <x v="4"/>
    </i>
    <i t="grand">
      <x/>
    </i>
  </rowItems>
  <colFields count="1">
    <field x="56"/>
  </colFields>
  <colItems count="3">
    <i>
      <x/>
    </i>
    <i>
      <x v="1"/>
    </i>
    <i t="grand">
      <x/>
    </i>
  </colItems>
  <dataFields count="1">
    <dataField name="Cuenta de ¿La identificación del riesgo es adecuada?" fld="56" subtotal="count" baseField="0" baseItem="0"/>
  </dataFields>
  <formats count="25">
    <format dxfId="566">
      <pivotArea type="all" dataOnly="0" outline="0" fieldPosition="0"/>
    </format>
    <format dxfId="565">
      <pivotArea outline="0" collapsedLevelsAreSubtotals="1" fieldPosition="0"/>
    </format>
    <format dxfId="564">
      <pivotArea type="origin" dataOnly="0" labelOnly="1" outline="0" fieldPosition="0"/>
    </format>
    <format dxfId="563">
      <pivotArea field="56" type="button" dataOnly="0" labelOnly="1" outline="0" axis="axisCol" fieldPosition="0"/>
    </format>
    <format dxfId="562">
      <pivotArea type="topRight" dataOnly="0" labelOnly="1" outline="0" fieldPosition="0"/>
    </format>
    <format dxfId="561">
      <pivotArea field="0" type="button" dataOnly="0" labelOnly="1" outline="0" axis="axisRow" fieldPosition="0"/>
    </format>
    <format dxfId="560">
      <pivotArea dataOnly="0" labelOnly="1" fieldPosition="0">
        <references count="1">
          <reference field="0" count="0"/>
        </references>
      </pivotArea>
    </format>
    <format dxfId="559">
      <pivotArea dataOnly="0" labelOnly="1" grandRow="1" outline="0" fieldPosition="0"/>
    </format>
    <format dxfId="558">
      <pivotArea dataOnly="0" labelOnly="1" fieldPosition="0">
        <references count="1">
          <reference field="56" count="0"/>
        </references>
      </pivotArea>
    </format>
    <format dxfId="557">
      <pivotArea dataOnly="0" labelOnly="1" grandCol="1" outline="0" fieldPosition="0"/>
    </format>
    <format dxfId="556">
      <pivotArea type="all" dataOnly="0" outline="0" fieldPosition="0"/>
    </format>
    <format dxfId="555">
      <pivotArea outline="0" collapsedLevelsAreSubtotals="1" fieldPosition="0"/>
    </format>
    <format dxfId="554">
      <pivotArea type="origin" dataOnly="0" labelOnly="1" outline="0" fieldPosition="0"/>
    </format>
    <format dxfId="553">
      <pivotArea field="56" type="button" dataOnly="0" labelOnly="1" outline="0" axis="axisCol" fieldPosition="0"/>
    </format>
    <format dxfId="552">
      <pivotArea type="topRight" dataOnly="0" labelOnly="1" outline="0" fieldPosition="0"/>
    </format>
    <format dxfId="551">
      <pivotArea field="0" type="button" dataOnly="0" labelOnly="1" outline="0" axis="axisRow" fieldPosition="0"/>
    </format>
    <format dxfId="550">
      <pivotArea dataOnly="0" labelOnly="1" fieldPosition="0">
        <references count="1">
          <reference field="0" count="0"/>
        </references>
      </pivotArea>
    </format>
    <format dxfId="549">
      <pivotArea dataOnly="0" labelOnly="1" grandRow="1" outline="0" fieldPosition="0"/>
    </format>
    <format dxfId="548">
      <pivotArea dataOnly="0" labelOnly="1" fieldPosition="0">
        <references count="1">
          <reference field="56" count="0"/>
        </references>
      </pivotArea>
    </format>
    <format dxfId="547">
      <pivotArea dataOnly="0" labelOnly="1" grandCol="1" outline="0" fieldPosition="0"/>
    </format>
    <format dxfId="546">
      <pivotArea outline="0" collapsedLevelsAreSubtotals="1" fieldPosition="0"/>
    </format>
    <format dxfId="545">
      <pivotArea dataOnly="0" labelOnly="1" fieldPosition="0">
        <references count="1">
          <reference field="56" count="0"/>
        </references>
      </pivotArea>
    </format>
    <format dxfId="544">
      <pivotArea dataOnly="0" labelOnly="1" grandCol="1" outline="0" fieldPosition="0"/>
    </format>
    <format dxfId="543">
      <pivotArea dataOnly="0" labelOnly="1" fieldPosition="0">
        <references count="1">
          <reference field="56" count="1">
            <x v="0"/>
          </reference>
        </references>
      </pivotArea>
    </format>
    <format dxfId="542">
      <pivotArea dataOnly="0" labelOnly="1" fieldPosition="0">
        <references count="1">
          <reference field="56"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16DA6797-C73A-4636-9020-26572594582A}" name="TablaDinámica8"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93:D103" firstHeaderRow="1" firstDataRow="2" firstDataCol="1"/>
  <pivotFields count="62">
    <pivotField axis="axisRow" showAll="0" sortType="descending">
      <items count="11">
        <item x="0"/>
        <item x="6"/>
        <item x="8"/>
        <item x="7"/>
        <item x="5"/>
        <item x="1"/>
        <item x="4"/>
        <item x="9"/>
        <item x="3"/>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7">
        <item x="2"/>
        <item m="1" x="4"/>
        <item m="1" x="5"/>
        <item x="0"/>
        <item h="1" x="1"/>
        <item h="1" x="3"/>
        <item t="default"/>
      </items>
    </pivotField>
    <pivotField showAll="0"/>
    <pivotField showAll="0"/>
    <pivotField showAll="0"/>
    <pivotField showAll="0"/>
    <pivotField showAll="0"/>
    <pivotField showAll="0"/>
    <pivotField showAll="0"/>
    <pivotField showAll="0"/>
    <pivotField showAll="0"/>
  </pivotFields>
  <rowFields count="1">
    <field x="0"/>
  </rowFields>
  <rowItems count="9">
    <i>
      <x v="2"/>
    </i>
    <i>
      <x v="5"/>
    </i>
    <i>
      <x v="3"/>
    </i>
    <i>
      <x v="7"/>
    </i>
    <i>
      <x v="9"/>
    </i>
    <i>
      <x v="8"/>
    </i>
    <i>
      <x/>
    </i>
    <i>
      <x v="4"/>
    </i>
    <i t="grand">
      <x/>
    </i>
  </rowItems>
  <colFields count="1">
    <field x="52"/>
  </colFields>
  <colItems count="3">
    <i>
      <x/>
    </i>
    <i>
      <x v="3"/>
    </i>
    <i t="grand">
      <x/>
    </i>
  </colItems>
  <dataFields count="1">
    <dataField name="Cuenta de Estado de la  actividad" fld="52" subtotal="count" baseField="0" baseItem="0"/>
  </dataFields>
  <formats count="25">
    <format dxfId="591">
      <pivotArea dataOnly="0" labelOnly="1" fieldPosition="0">
        <references count="1">
          <reference field="52" count="1">
            <x v="0"/>
          </reference>
        </references>
      </pivotArea>
    </format>
    <format dxfId="590">
      <pivotArea dataOnly="0" labelOnly="1" fieldPosition="0">
        <references count="1">
          <reference field="52" count="1">
            <x v="3"/>
          </reference>
        </references>
      </pivotArea>
    </format>
    <format dxfId="589">
      <pivotArea type="all" dataOnly="0" outline="0" fieldPosition="0"/>
    </format>
    <format dxfId="588">
      <pivotArea outline="0" collapsedLevelsAreSubtotals="1" fieldPosition="0"/>
    </format>
    <format dxfId="587">
      <pivotArea type="origin" dataOnly="0" labelOnly="1" outline="0" fieldPosition="0"/>
    </format>
    <format dxfId="586">
      <pivotArea field="52" type="button" dataOnly="0" labelOnly="1" outline="0" axis="axisCol" fieldPosition="0"/>
    </format>
    <format dxfId="585">
      <pivotArea type="topRight" dataOnly="0" labelOnly="1" outline="0" fieldPosition="0"/>
    </format>
    <format dxfId="584">
      <pivotArea field="0" type="button" dataOnly="0" labelOnly="1" outline="0" axis="axisRow" fieldPosition="0"/>
    </format>
    <format dxfId="583">
      <pivotArea dataOnly="0" labelOnly="1" fieldPosition="0">
        <references count="1">
          <reference field="0" count="8">
            <x v="0"/>
            <x v="2"/>
            <x v="3"/>
            <x v="4"/>
            <x v="5"/>
            <x v="7"/>
            <x v="8"/>
            <x v="9"/>
          </reference>
        </references>
      </pivotArea>
    </format>
    <format dxfId="582">
      <pivotArea dataOnly="0" labelOnly="1" grandRow="1" outline="0" fieldPosition="0"/>
    </format>
    <format dxfId="581">
      <pivotArea dataOnly="0" labelOnly="1" fieldPosition="0">
        <references count="1">
          <reference field="52" count="0"/>
        </references>
      </pivotArea>
    </format>
    <format dxfId="580">
      <pivotArea dataOnly="0" labelOnly="1" grandCol="1" outline="0" fieldPosition="0"/>
    </format>
    <format dxfId="579">
      <pivotArea type="all" dataOnly="0" outline="0" fieldPosition="0"/>
    </format>
    <format dxfId="578">
      <pivotArea outline="0" collapsedLevelsAreSubtotals="1" fieldPosition="0"/>
    </format>
    <format dxfId="577">
      <pivotArea type="origin" dataOnly="0" labelOnly="1" outline="0" fieldPosition="0"/>
    </format>
    <format dxfId="576">
      <pivotArea field="52" type="button" dataOnly="0" labelOnly="1" outline="0" axis="axisCol" fieldPosition="0"/>
    </format>
    <format dxfId="575">
      <pivotArea type="topRight" dataOnly="0" labelOnly="1" outline="0" fieldPosition="0"/>
    </format>
    <format dxfId="574">
      <pivotArea field="0" type="button" dataOnly="0" labelOnly="1" outline="0" axis="axisRow" fieldPosition="0"/>
    </format>
    <format dxfId="573">
      <pivotArea dataOnly="0" labelOnly="1" fieldPosition="0">
        <references count="1">
          <reference field="0" count="8">
            <x v="0"/>
            <x v="2"/>
            <x v="3"/>
            <x v="4"/>
            <x v="5"/>
            <x v="7"/>
            <x v="8"/>
            <x v="9"/>
          </reference>
        </references>
      </pivotArea>
    </format>
    <format dxfId="572">
      <pivotArea dataOnly="0" labelOnly="1" grandRow="1" outline="0" fieldPosition="0"/>
    </format>
    <format dxfId="571">
      <pivotArea dataOnly="0" labelOnly="1" fieldPosition="0">
        <references count="1">
          <reference field="52" count="0"/>
        </references>
      </pivotArea>
    </format>
    <format dxfId="570">
      <pivotArea dataOnly="0" labelOnly="1" grandCol="1" outline="0" fieldPosition="0"/>
    </format>
    <format dxfId="569">
      <pivotArea outline="0" collapsedLevelsAreSubtotals="1" fieldPosition="0"/>
    </format>
    <format dxfId="568">
      <pivotArea dataOnly="0" labelOnly="1" fieldPosition="0">
        <references count="1">
          <reference field="52" count="0"/>
        </references>
      </pivotArea>
    </format>
    <format dxfId="567">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F4C287FF-24EC-420E-9E48-20FD809A8072}" name="TablaDinámica6"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63:D75" firstHeaderRow="1" firstDataRow="2" firstDataCol="1"/>
  <pivotFields count="62">
    <pivotField axis="axisRow" showAll="0" sortType="descending">
      <items count="11">
        <item x="0"/>
        <item x="6"/>
        <item x="8"/>
        <item x="7"/>
        <item x="5"/>
        <item x="1"/>
        <item x="4"/>
        <item x="9"/>
        <item x="3"/>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0"/>
        <item x="2"/>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1">
    <i>
      <x v="3"/>
    </i>
    <i>
      <x v="2"/>
    </i>
    <i>
      <x v="5"/>
    </i>
    <i>
      <x v="6"/>
    </i>
    <i>
      <x/>
    </i>
    <i>
      <x v="9"/>
    </i>
    <i>
      <x v="8"/>
    </i>
    <i>
      <x v="1"/>
    </i>
    <i>
      <x v="4"/>
    </i>
    <i>
      <x v="7"/>
    </i>
    <i t="grand">
      <x/>
    </i>
  </rowItems>
  <colFields count="1">
    <field x="26"/>
  </colFields>
  <colItems count="3">
    <i>
      <x/>
    </i>
    <i>
      <x v="1"/>
    </i>
    <i t="grand">
      <x/>
    </i>
  </colItems>
  <dataFields count="1">
    <dataField name="Cuenta de Forma de ejecución" fld="26" subtotal="count" baseField="0" baseItem="0"/>
  </dataFields>
  <formats count="23">
    <format dxfId="614">
      <pivotArea type="all" dataOnly="0" outline="0" fieldPosition="0"/>
    </format>
    <format dxfId="613">
      <pivotArea outline="0" collapsedLevelsAreSubtotals="1" fieldPosition="0"/>
    </format>
    <format dxfId="612">
      <pivotArea type="origin" dataOnly="0" labelOnly="1" outline="0" fieldPosition="0"/>
    </format>
    <format dxfId="611">
      <pivotArea field="26" type="button" dataOnly="0" labelOnly="1" outline="0" axis="axisCol" fieldPosition="0"/>
    </format>
    <format dxfId="610">
      <pivotArea type="topRight" dataOnly="0" labelOnly="1" outline="0" fieldPosition="0"/>
    </format>
    <format dxfId="609">
      <pivotArea field="0" type="button" dataOnly="0" labelOnly="1" outline="0" axis="axisRow" fieldPosition="0"/>
    </format>
    <format dxfId="608">
      <pivotArea dataOnly="0" labelOnly="1" fieldPosition="0">
        <references count="1">
          <reference field="0" count="0"/>
        </references>
      </pivotArea>
    </format>
    <format dxfId="607">
      <pivotArea dataOnly="0" labelOnly="1" grandRow="1" outline="0" fieldPosition="0"/>
    </format>
    <format dxfId="606">
      <pivotArea dataOnly="0" labelOnly="1" fieldPosition="0">
        <references count="1">
          <reference field="26" count="0"/>
        </references>
      </pivotArea>
    </format>
    <format dxfId="605">
      <pivotArea dataOnly="0" labelOnly="1" grandCol="1" outline="0" fieldPosition="0"/>
    </format>
    <format dxfId="604">
      <pivotArea type="all" dataOnly="0" outline="0" fieldPosition="0"/>
    </format>
    <format dxfId="603">
      <pivotArea outline="0" collapsedLevelsAreSubtotals="1" fieldPosition="0"/>
    </format>
    <format dxfId="602">
      <pivotArea type="origin" dataOnly="0" labelOnly="1" outline="0" fieldPosition="0"/>
    </format>
    <format dxfId="601">
      <pivotArea field="26" type="button" dataOnly="0" labelOnly="1" outline="0" axis="axisCol" fieldPosition="0"/>
    </format>
    <format dxfId="600">
      <pivotArea type="topRight" dataOnly="0" labelOnly="1" outline="0" fieldPosition="0"/>
    </format>
    <format dxfId="599">
      <pivotArea field="0" type="button" dataOnly="0" labelOnly="1" outline="0" axis="axisRow" fieldPosition="0"/>
    </format>
    <format dxfId="598">
      <pivotArea dataOnly="0" labelOnly="1" fieldPosition="0">
        <references count="1">
          <reference field="0" count="0"/>
        </references>
      </pivotArea>
    </format>
    <format dxfId="597">
      <pivotArea dataOnly="0" labelOnly="1" grandRow="1" outline="0" fieldPosition="0"/>
    </format>
    <format dxfId="596">
      <pivotArea dataOnly="0" labelOnly="1" fieldPosition="0">
        <references count="1">
          <reference field="26" count="0"/>
        </references>
      </pivotArea>
    </format>
    <format dxfId="595">
      <pivotArea dataOnly="0" labelOnly="1" grandCol="1" outline="0" fieldPosition="0"/>
    </format>
    <format dxfId="594">
      <pivotArea outline="0" collapsedLevelsAreSubtotals="1" fieldPosition="0"/>
    </format>
    <format dxfId="593">
      <pivotArea dataOnly="0" labelOnly="1" fieldPosition="0">
        <references count="1">
          <reference field="26" count="0"/>
        </references>
      </pivotArea>
    </format>
    <format dxfId="59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11.xml"/><Relationship Id="rId13" Type="http://schemas.openxmlformats.org/officeDocument/2006/relationships/pivotTable" Target="../pivotTables/pivotTable16.xml"/><Relationship Id="rId3" Type="http://schemas.openxmlformats.org/officeDocument/2006/relationships/pivotTable" Target="../pivotTables/pivotTable6.xml"/><Relationship Id="rId7" Type="http://schemas.openxmlformats.org/officeDocument/2006/relationships/pivotTable" Target="../pivotTables/pivotTable10.xml"/><Relationship Id="rId12" Type="http://schemas.openxmlformats.org/officeDocument/2006/relationships/pivotTable" Target="../pivotTables/pivotTable15.xml"/><Relationship Id="rId2" Type="http://schemas.openxmlformats.org/officeDocument/2006/relationships/pivotTable" Target="../pivotTables/pivotTable5.xml"/><Relationship Id="rId1" Type="http://schemas.openxmlformats.org/officeDocument/2006/relationships/pivotTable" Target="../pivotTables/pivotTable4.xml"/><Relationship Id="rId6" Type="http://schemas.openxmlformats.org/officeDocument/2006/relationships/pivotTable" Target="../pivotTables/pivotTable9.xml"/><Relationship Id="rId11" Type="http://schemas.openxmlformats.org/officeDocument/2006/relationships/pivotTable" Target="../pivotTables/pivotTable14.xml"/><Relationship Id="rId5" Type="http://schemas.openxmlformats.org/officeDocument/2006/relationships/pivotTable" Target="../pivotTables/pivotTable8.xml"/><Relationship Id="rId10" Type="http://schemas.openxmlformats.org/officeDocument/2006/relationships/pivotTable" Target="../pivotTables/pivotTable13.xml"/><Relationship Id="rId4" Type="http://schemas.openxmlformats.org/officeDocument/2006/relationships/pivotTable" Target="../pivotTables/pivotTable7.xml"/><Relationship Id="rId9" Type="http://schemas.openxmlformats.org/officeDocument/2006/relationships/pivotTable" Target="../pivotTables/pivotTable12.xml"/><Relationship Id="rId14" Type="http://schemas.openxmlformats.org/officeDocument/2006/relationships/pivotTable" Target="../pivotTables/pivotTable1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s://sig.caroycuervo.gov.co/" TargetMode="External"/><Relationship Id="rId2" Type="http://schemas.openxmlformats.org/officeDocument/2006/relationships/hyperlink" Target="https://sig.caroycuervo.gov.co/DocumentosSIG/DIR-M-13.pdf" TargetMode="External"/><Relationship Id="rId1" Type="http://schemas.openxmlformats.org/officeDocument/2006/relationships/hyperlink" Target="https://www.caroycuervo.gov.co/4-9-1-informe-sobre-defensa-publica/"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sig.caroycuervo.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E7275-0524-459C-A637-9AFCBAA5F6CE}">
  <sheetPr>
    <tabColor rgb="FF7030A0"/>
  </sheetPr>
  <dimension ref="B2:G35"/>
  <sheetViews>
    <sheetView tabSelected="1" zoomScale="96" zoomScaleNormal="96" workbookViewId="0">
      <selection activeCell="B2" sqref="B2:G2"/>
    </sheetView>
  </sheetViews>
  <sheetFormatPr baseColWidth="10" defaultColWidth="10.81640625" defaultRowHeight="12.5" x14ac:dyDescent="0.35"/>
  <cols>
    <col min="1" max="1" width="2.7265625" style="221" customWidth="1"/>
    <col min="2" max="2" width="24.81640625" style="221" bestFit="1" customWidth="1"/>
    <col min="3" max="3" width="11.7265625" style="221" bestFit="1" customWidth="1"/>
    <col min="4" max="4" width="15.54296875" style="221" bestFit="1" customWidth="1"/>
    <col min="5" max="5" width="11.6328125" style="221" bestFit="1" customWidth="1"/>
    <col min="6" max="6" width="4.7265625" style="221" customWidth="1"/>
    <col min="7" max="7" width="74.1796875" style="221" customWidth="1"/>
    <col min="8" max="16384" width="10.81640625" style="221"/>
  </cols>
  <sheetData>
    <row r="2" spans="2:7" ht="13" x14ac:dyDescent="0.35">
      <c r="B2" s="240" t="s">
        <v>0</v>
      </c>
      <c r="C2" s="240"/>
      <c r="D2" s="240"/>
      <c r="E2" s="240"/>
      <c r="F2" s="240"/>
      <c r="G2" s="240"/>
    </row>
    <row r="4" spans="2:7" ht="14" x14ac:dyDescent="0.35">
      <c r="B4" s="241" t="s">
        <v>1</v>
      </c>
      <c r="C4" s="241"/>
      <c r="D4" s="241"/>
      <c r="E4" s="241"/>
    </row>
    <row r="5" spans="2:7" ht="39" x14ac:dyDescent="0.35">
      <c r="B5" s="232" t="s">
        <v>2</v>
      </c>
      <c r="C5" s="233" t="s">
        <v>3</v>
      </c>
      <c r="D5" s="233" t="s">
        <v>4</v>
      </c>
      <c r="E5" s="233" t="s">
        <v>5</v>
      </c>
      <c r="G5" s="223" t="s">
        <v>6</v>
      </c>
    </row>
    <row r="6" spans="2:7" ht="26" x14ac:dyDescent="0.35">
      <c r="B6" s="234" t="s">
        <v>7</v>
      </c>
      <c r="C6" s="235">
        <v>2.0408163265306121E-2</v>
      </c>
      <c r="D6" s="235">
        <v>2.0408163265306121E-2</v>
      </c>
      <c r="E6" s="236">
        <v>1</v>
      </c>
      <c r="F6" s="224"/>
      <c r="G6" s="225" t="s">
        <v>8</v>
      </c>
    </row>
    <row r="7" spans="2:7" ht="25" x14ac:dyDescent="0.35">
      <c r="B7" s="234" t="s">
        <v>9</v>
      </c>
      <c r="C7" s="235">
        <v>0.16326530612244899</v>
      </c>
      <c r="D7" s="235">
        <v>0.15306122448979589</v>
      </c>
      <c r="E7" s="236">
        <v>0.88888888888888884</v>
      </c>
      <c r="F7" s="224"/>
      <c r="G7" s="225" t="s">
        <v>10</v>
      </c>
    </row>
    <row r="8" spans="2:7" ht="25" x14ac:dyDescent="0.35">
      <c r="B8" s="234" t="s">
        <v>11</v>
      </c>
      <c r="C8" s="235">
        <v>0.14285714285714285</v>
      </c>
      <c r="D8" s="235">
        <v>0.12244897959183673</v>
      </c>
      <c r="E8" s="237">
        <v>0.75</v>
      </c>
      <c r="F8" s="224"/>
      <c r="G8" s="225" t="s">
        <v>12</v>
      </c>
    </row>
    <row r="9" spans="2:7" ht="25" x14ac:dyDescent="0.35">
      <c r="B9" s="234" t="s">
        <v>13</v>
      </c>
      <c r="C9" s="235">
        <v>0.22448979591836735</v>
      </c>
      <c r="D9" s="235">
        <v>0.17346938775510204</v>
      </c>
      <c r="E9" s="237">
        <v>0.7142857142857143</v>
      </c>
      <c r="F9" s="224"/>
      <c r="G9" s="225" t="s">
        <v>14</v>
      </c>
    </row>
    <row r="10" spans="2:7" ht="37.5" x14ac:dyDescent="0.35">
      <c r="B10" s="234" t="s">
        <v>15</v>
      </c>
      <c r="C10" s="235">
        <v>0.34693877551020413</v>
      </c>
      <c r="D10" s="235">
        <v>0.20408163265306126</v>
      </c>
      <c r="E10" s="238">
        <v>0.53240740740740744</v>
      </c>
      <c r="F10" s="224"/>
      <c r="G10" s="225" t="s">
        <v>16</v>
      </c>
    </row>
    <row r="11" spans="2:7" ht="38.5" x14ac:dyDescent="0.35">
      <c r="B11" s="234" t="s">
        <v>17</v>
      </c>
      <c r="C11" s="235">
        <v>0.1020408163265306</v>
      </c>
      <c r="D11" s="235">
        <v>6.1224489795918366E-2</v>
      </c>
      <c r="E11" s="238">
        <v>0.5</v>
      </c>
      <c r="F11" s="224"/>
      <c r="G11" s="225" t="s">
        <v>18</v>
      </c>
    </row>
    <row r="12" spans="2:7" ht="13" x14ac:dyDescent="0.35">
      <c r="B12" s="234" t="s">
        <v>19</v>
      </c>
      <c r="C12" s="235">
        <v>1.0000000000000004</v>
      </c>
      <c r="D12" s="237">
        <v>0.73469387755102067</v>
      </c>
      <c r="E12" s="378">
        <v>0.67113095238095233</v>
      </c>
    </row>
    <row r="13" spans="2:7" x14ac:dyDescent="0.35">
      <c r="C13" s="222"/>
      <c r="D13" s="222"/>
      <c r="E13" s="222"/>
    </row>
    <row r="14" spans="2:7" ht="14" x14ac:dyDescent="0.35">
      <c r="B14" s="241" t="s">
        <v>20</v>
      </c>
      <c r="C14" s="241"/>
      <c r="D14" s="241"/>
      <c r="E14" s="241"/>
    </row>
    <row r="15" spans="2:7" ht="39" x14ac:dyDescent="0.35">
      <c r="B15" s="232" t="s">
        <v>21</v>
      </c>
      <c r="C15" s="233" t="s">
        <v>3</v>
      </c>
      <c r="D15" s="233" t="s">
        <v>4</v>
      </c>
      <c r="E15" s="233" t="s">
        <v>5</v>
      </c>
      <c r="G15" s="226" t="s">
        <v>22</v>
      </c>
    </row>
    <row r="16" spans="2:7" ht="25" x14ac:dyDescent="0.35">
      <c r="B16" s="234" t="s">
        <v>23</v>
      </c>
      <c r="C16" s="235">
        <v>5.10204081632653E-2</v>
      </c>
      <c r="D16" s="235">
        <v>5.10204081632653E-2</v>
      </c>
      <c r="E16" s="236">
        <v>1</v>
      </c>
      <c r="G16" s="225" t="s">
        <v>24</v>
      </c>
    </row>
    <row r="17" spans="2:7" x14ac:dyDescent="0.35">
      <c r="B17" s="234" t="s">
        <v>25</v>
      </c>
      <c r="C17" s="235">
        <v>0.14285714285714285</v>
      </c>
      <c r="D17" s="235">
        <v>0.14285714285714285</v>
      </c>
      <c r="E17" s="236">
        <v>1</v>
      </c>
      <c r="G17" s="231" t="s">
        <v>26</v>
      </c>
    </row>
    <row r="18" spans="2:7" x14ac:dyDescent="0.35">
      <c r="B18" s="234" t="s">
        <v>27</v>
      </c>
      <c r="C18" s="235">
        <v>2.0408163265306121E-2</v>
      </c>
      <c r="D18" s="235">
        <v>2.0408163265306121E-2</v>
      </c>
      <c r="E18" s="236">
        <v>1</v>
      </c>
      <c r="G18" s="231" t="s">
        <v>28</v>
      </c>
    </row>
    <row r="19" spans="2:7" x14ac:dyDescent="0.35">
      <c r="B19" s="234" t="s">
        <v>29</v>
      </c>
      <c r="C19" s="235">
        <v>4.0816326530612242E-2</v>
      </c>
      <c r="D19" s="235">
        <v>4.0816326530612242E-2</v>
      </c>
      <c r="E19" s="236">
        <v>1</v>
      </c>
      <c r="G19" s="231" t="s">
        <v>30</v>
      </c>
    </row>
    <row r="20" spans="2:7" ht="25" x14ac:dyDescent="0.35">
      <c r="B20" s="234" t="s">
        <v>31</v>
      </c>
      <c r="C20" s="235">
        <v>0.18367346938775508</v>
      </c>
      <c r="D20" s="235">
        <v>0.16326530612244897</v>
      </c>
      <c r="E20" s="236">
        <v>0.8</v>
      </c>
      <c r="G20" s="225" t="s">
        <v>32</v>
      </c>
    </row>
    <row r="21" spans="2:7" x14ac:dyDescent="0.35">
      <c r="B21" s="234" t="s">
        <v>33</v>
      </c>
      <c r="C21" s="235">
        <v>0.16326530612244899</v>
      </c>
      <c r="D21" s="235">
        <v>9.1836734693877542E-2</v>
      </c>
      <c r="E21" s="238">
        <v>0.51282051282051277</v>
      </c>
    </row>
    <row r="22" spans="2:7" x14ac:dyDescent="0.35">
      <c r="B22" s="234" t="s">
        <v>34</v>
      </c>
      <c r="C22" s="235">
        <v>0.38775510204081642</v>
      </c>
      <c r="D22" s="235">
        <v>0.22448979591836735</v>
      </c>
      <c r="E22" s="238">
        <v>0.49537037037037046</v>
      </c>
    </row>
    <row r="23" spans="2:7" x14ac:dyDescent="0.35">
      <c r="B23" s="234" t="s">
        <v>35</v>
      </c>
      <c r="C23" s="235">
        <v>1.020408163265306E-2</v>
      </c>
      <c r="D23" s="235">
        <v>0</v>
      </c>
      <c r="E23" s="239">
        <v>0</v>
      </c>
    </row>
    <row r="24" spans="2:7" ht="13" x14ac:dyDescent="0.35">
      <c r="B24" s="234" t="s">
        <v>19</v>
      </c>
      <c r="C24" s="235">
        <v>1.0000000000000007</v>
      </c>
      <c r="D24" s="237">
        <v>0.73469387755102078</v>
      </c>
      <c r="E24" s="378">
        <v>0.67113095238095233</v>
      </c>
    </row>
    <row r="25" spans="2:7" x14ac:dyDescent="0.35">
      <c r="C25" s="222"/>
      <c r="D25" s="222"/>
      <c r="E25" s="222"/>
    </row>
    <row r="26" spans="2:7" ht="14" x14ac:dyDescent="0.35">
      <c r="B26" s="241" t="s">
        <v>36</v>
      </c>
      <c r="C26" s="241"/>
      <c r="D26" s="241"/>
      <c r="E26" s="241"/>
    </row>
    <row r="27" spans="2:7" ht="39" x14ac:dyDescent="0.35">
      <c r="B27" s="232" t="s">
        <v>37</v>
      </c>
      <c r="C27" s="233" t="s">
        <v>3</v>
      </c>
      <c r="D27" s="233" t="s">
        <v>4</v>
      </c>
      <c r="E27" s="233" t="s">
        <v>5</v>
      </c>
      <c r="G27" s="226" t="s">
        <v>38</v>
      </c>
    </row>
    <row r="28" spans="2:7" ht="25" x14ac:dyDescent="0.35">
      <c r="B28" s="234" t="s">
        <v>39</v>
      </c>
      <c r="C28" s="235">
        <v>0.14285714285714285</v>
      </c>
      <c r="D28" s="235">
        <v>0.14285714285714285</v>
      </c>
      <c r="E28" s="236">
        <v>1</v>
      </c>
      <c r="G28" s="225" t="s">
        <v>40</v>
      </c>
    </row>
    <row r="29" spans="2:7" ht="25" x14ac:dyDescent="0.35">
      <c r="B29" s="234" t="s">
        <v>41</v>
      </c>
      <c r="C29" s="235">
        <v>4.0816326530612242E-2</v>
      </c>
      <c r="D29" s="235">
        <v>4.0816326530612242E-2</v>
      </c>
      <c r="E29" s="236">
        <v>1</v>
      </c>
      <c r="G29" s="225" t="s">
        <v>42</v>
      </c>
    </row>
    <row r="30" spans="2:7" ht="25" x14ac:dyDescent="0.35">
      <c r="B30" s="234" t="s">
        <v>43</v>
      </c>
      <c r="C30" s="235">
        <v>2.0408163265306121E-2</v>
      </c>
      <c r="D30" s="235">
        <v>2.0408163265306121E-2</v>
      </c>
      <c r="E30" s="236">
        <v>1</v>
      </c>
      <c r="G30" s="225" t="s">
        <v>44</v>
      </c>
    </row>
    <row r="31" spans="2:7" ht="25" x14ac:dyDescent="0.35">
      <c r="B31" s="234" t="s">
        <v>45</v>
      </c>
      <c r="C31" s="235">
        <v>0.59183673469387776</v>
      </c>
      <c r="D31" s="235">
        <v>0.41836734693877559</v>
      </c>
      <c r="E31" s="237">
        <v>0.6428571428571429</v>
      </c>
      <c r="G31" s="225" t="s">
        <v>46</v>
      </c>
    </row>
    <row r="32" spans="2:7" ht="25" x14ac:dyDescent="0.35">
      <c r="B32" s="234" t="s">
        <v>47</v>
      </c>
      <c r="C32" s="235">
        <v>0.18367346938775514</v>
      </c>
      <c r="D32" s="235">
        <v>0.11224489795918366</v>
      </c>
      <c r="E32" s="238">
        <v>0.51041666666666674</v>
      </c>
    </row>
    <row r="33" spans="2:5" x14ac:dyDescent="0.35">
      <c r="B33" s="234" t="s">
        <v>48</v>
      </c>
      <c r="C33" s="235">
        <v>1.020408163265306E-2</v>
      </c>
      <c r="D33" s="235">
        <v>0</v>
      </c>
      <c r="E33" s="239">
        <v>0</v>
      </c>
    </row>
    <row r="34" spans="2:5" x14ac:dyDescent="0.35">
      <c r="B34" s="234" t="s">
        <v>49</v>
      </c>
      <c r="C34" s="235">
        <v>1.020408163265306E-2</v>
      </c>
      <c r="D34" s="235">
        <v>0</v>
      </c>
      <c r="E34" s="239">
        <v>0</v>
      </c>
    </row>
    <row r="35" spans="2:5" ht="13" x14ac:dyDescent="0.35">
      <c r="B35" s="234" t="s">
        <v>19</v>
      </c>
      <c r="C35" s="235">
        <v>1.0000000000000004</v>
      </c>
      <c r="D35" s="237">
        <v>0.73469387755102067</v>
      </c>
      <c r="E35" s="378">
        <v>0.67113095238095244</v>
      </c>
    </row>
  </sheetData>
  <mergeCells count="4">
    <mergeCell ref="B2:G2"/>
    <mergeCell ref="B4:E4"/>
    <mergeCell ref="B14:E14"/>
    <mergeCell ref="B26:E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8909E-4595-4113-8206-C1733B4C5AAF}">
  <sheetPr>
    <tabColor rgb="FF002060"/>
  </sheetPr>
  <dimension ref="A2:N220"/>
  <sheetViews>
    <sheetView zoomScale="85" zoomScaleNormal="85" workbookViewId="0">
      <selection activeCell="N1" sqref="N1:N1048576"/>
    </sheetView>
  </sheetViews>
  <sheetFormatPr baseColWidth="10" defaultColWidth="10.81640625" defaultRowHeight="14.5" x14ac:dyDescent="0.35"/>
  <cols>
    <col min="1" max="1" width="40.1796875" style="166" bestFit="1" customWidth="1"/>
    <col min="2" max="2" width="21.81640625" style="166" bestFit="1" customWidth="1"/>
    <col min="3" max="3" width="11.453125" style="166" customWidth="1"/>
    <col min="4" max="4" width="11.453125" style="166" bestFit="1" customWidth="1"/>
    <col min="5" max="5" width="12.1796875" style="166" bestFit="1" customWidth="1"/>
    <col min="6" max="7" width="3.1796875" style="166" bestFit="1" customWidth="1"/>
    <col min="8" max="10" width="4.1796875" style="166" bestFit="1" customWidth="1"/>
    <col min="11" max="11" width="5.1796875" style="166" bestFit="1" customWidth="1"/>
    <col min="12" max="12" width="12.1796875" style="166" bestFit="1" customWidth="1"/>
    <col min="13" max="13" width="4" style="166" customWidth="1"/>
    <col min="14" max="14" width="64.54296875" style="166" customWidth="1"/>
    <col min="15" max="16384" width="10.81640625" style="166"/>
  </cols>
  <sheetData>
    <row r="2" spans="1:14" ht="29" x14ac:dyDescent="0.35">
      <c r="N2" s="167" t="s">
        <v>50</v>
      </c>
    </row>
    <row r="3" spans="1:14" x14ac:dyDescent="0.35">
      <c r="A3" s="165" t="s">
        <v>51</v>
      </c>
      <c r="B3" s="165" t="s">
        <v>52</v>
      </c>
      <c r="N3" s="168" t="s">
        <v>53</v>
      </c>
    </row>
    <row r="4" spans="1:14" ht="71.150000000000006" customHeight="1" x14ac:dyDescent="0.35">
      <c r="A4" s="165" t="s">
        <v>54</v>
      </c>
      <c r="B4" s="170" t="s">
        <v>55</v>
      </c>
      <c r="C4" s="170" t="s">
        <v>56</v>
      </c>
      <c r="D4" s="170" t="s">
        <v>57</v>
      </c>
      <c r="E4" s="170" t="s">
        <v>19</v>
      </c>
      <c r="N4" s="166" t="s">
        <v>58</v>
      </c>
    </row>
    <row r="5" spans="1:14" x14ac:dyDescent="0.35">
      <c r="A5" s="169" t="s">
        <v>59</v>
      </c>
      <c r="B5" s="170">
        <v>3</v>
      </c>
      <c r="C5" s="170"/>
      <c r="D5" s="170"/>
      <c r="E5" s="170">
        <v>3</v>
      </c>
    </row>
    <row r="6" spans="1:14" ht="29" x14ac:dyDescent="0.35">
      <c r="A6" s="169" t="s">
        <v>60</v>
      </c>
      <c r="B6" s="170">
        <v>1</v>
      </c>
      <c r="C6" s="170">
        <v>1</v>
      </c>
      <c r="D6" s="170">
        <v>1</v>
      </c>
      <c r="E6" s="170">
        <v>3</v>
      </c>
    </row>
    <row r="7" spans="1:14" x14ac:dyDescent="0.35">
      <c r="A7" s="169" t="s">
        <v>61</v>
      </c>
      <c r="B7" s="170">
        <v>2</v>
      </c>
      <c r="C7" s="170"/>
      <c r="D7" s="170"/>
      <c r="E7" s="170">
        <v>2</v>
      </c>
    </row>
    <row r="8" spans="1:14" x14ac:dyDescent="0.35">
      <c r="A8" s="169" t="s">
        <v>62</v>
      </c>
      <c r="B8" s="170">
        <v>1</v>
      </c>
      <c r="C8" s="170"/>
      <c r="D8" s="170">
        <v>1</v>
      </c>
      <c r="E8" s="170">
        <v>2</v>
      </c>
    </row>
    <row r="9" spans="1:14" x14ac:dyDescent="0.35">
      <c r="A9" s="169" t="s">
        <v>27</v>
      </c>
      <c r="B9" s="170">
        <v>2</v>
      </c>
      <c r="C9" s="170"/>
      <c r="D9" s="170"/>
      <c r="E9" s="170">
        <v>2</v>
      </c>
    </row>
    <row r="10" spans="1:14" x14ac:dyDescent="0.35">
      <c r="A10" s="169" t="s">
        <v>63</v>
      </c>
      <c r="B10" s="170">
        <v>1</v>
      </c>
      <c r="C10" s="170"/>
      <c r="D10" s="170"/>
      <c r="E10" s="170">
        <v>1</v>
      </c>
    </row>
    <row r="11" spans="1:14" x14ac:dyDescent="0.35">
      <c r="A11" s="169" t="s">
        <v>64</v>
      </c>
      <c r="B11" s="170"/>
      <c r="C11" s="170">
        <v>1</v>
      </c>
      <c r="D11" s="170"/>
      <c r="E11" s="170">
        <v>1</v>
      </c>
    </row>
    <row r="12" spans="1:14" x14ac:dyDescent="0.35">
      <c r="A12" s="169" t="s">
        <v>65</v>
      </c>
      <c r="B12" s="170">
        <v>1</v>
      </c>
      <c r="C12" s="170"/>
      <c r="D12" s="170"/>
      <c r="E12" s="170">
        <v>1</v>
      </c>
    </row>
    <row r="13" spans="1:14" x14ac:dyDescent="0.35">
      <c r="A13" s="169" t="s">
        <v>66</v>
      </c>
      <c r="B13" s="170">
        <v>1</v>
      </c>
      <c r="C13" s="170"/>
      <c r="D13" s="170"/>
      <c r="E13" s="170">
        <v>1</v>
      </c>
    </row>
    <row r="14" spans="1:14" x14ac:dyDescent="0.35">
      <c r="A14" s="169" t="s">
        <v>67</v>
      </c>
      <c r="B14" s="170">
        <v>1</v>
      </c>
      <c r="C14" s="170"/>
      <c r="D14" s="170"/>
      <c r="E14" s="170">
        <v>1</v>
      </c>
    </row>
    <row r="15" spans="1:14" x14ac:dyDescent="0.35">
      <c r="A15" s="169" t="s">
        <v>19</v>
      </c>
      <c r="B15" s="170">
        <v>13</v>
      </c>
      <c r="C15" s="170">
        <v>2</v>
      </c>
      <c r="D15" s="170">
        <v>2</v>
      </c>
      <c r="E15" s="170">
        <v>17</v>
      </c>
    </row>
    <row r="18" spans="1:14" ht="43.5" x14ac:dyDescent="0.35">
      <c r="A18" s="165" t="s">
        <v>68</v>
      </c>
      <c r="B18" s="165" t="s">
        <v>52</v>
      </c>
      <c r="N18" s="168" t="s">
        <v>69</v>
      </c>
    </row>
    <row r="19" spans="1:14" ht="29" x14ac:dyDescent="0.35">
      <c r="A19" s="165" t="s">
        <v>54</v>
      </c>
      <c r="B19" s="170">
        <v>4</v>
      </c>
      <c r="C19" s="170">
        <v>8</v>
      </c>
      <c r="D19" s="170">
        <v>12</v>
      </c>
      <c r="E19" s="170">
        <v>30</v>
      </c>
      <c r="F19" s="170">
        <v>52</v>
      </c>
      <c r="G19" s="170">
        <v>60</v>
      </c>
      <c r="H19" s="170">
        <v>126</v>
      </c>
      <c r="I19" s="170">
        <v>200</v>
      </c>
      <c r="J19" s="170">
        <v>243</v>
      </c>
      <c r="K19" s="170">
        <v>700</v>
      </c>
      <c r="L19" s="170" t="s">
        <v>19</v>
      </c>
      <c r="N19" s="166" t="s">
        <v>70</v>
      </c>
    </row>
    <row r="20" spans="1:14" x14ac:dyDescent="0.35">
      <c r="A20" s="169" t="s">
        <v>59</v>
      </c>
      <c r="B20" s="170"/>
      <c r="C20" s="170"/>
      <c r="D20" s="170"/>
      <c r="E20" s="170"/>
      <c r="F20" s="170">
        <v>52</v>
      </c>
      <c r="G20" s="170"/>
      <c r="H20" s="170"/>
      <c r="I20" s="170"/>
      <c r="J20" s="170"/>
      <c r="K20" s="170">
        <v>1400</v>
      </c>
      <c r="L20" s="170">
        <v>1452</v>
      </c>
    </row>
    <row r="21" spans="1:14" x14ac:dyDescent="0.35">
      <c r="A21" s="169" t="s">
        <v>27</v>
      </c>
      <c r="B21" s="170"/>
      <c r="C21" s="170"/>
      <c r="D21" s="170"/>
      <c r="E21" s="170"/>
      <c r="F21" s="170"/>
      <c r="G21" s="170"/>
      <c r="H21" s="170"/>
      <c r="I21" s="170">
        <v>400</v>
      </c>
      <c r="J21" s="170"/>
      <c r="K21" s="170"/>
      <c r="L21" s="170">
        <v>400</v>
      </c>
    </row>
    <row r="22" spans="1:14" ht="29" x14ac:dyDescent="0.35">
      <c r="A22" s="169" t="s">
        <v>60</v>
      </c>
      <c r="B22" s="170"/>
      <c r="C22" s="170">
        <v>8</v>
      </c>
      <c r="D22" s="170">
        <v>12</v>
      </c>
      <c r="E22" s="170"/>
      <c r="F22" s="170"/>
      <c r="G22" s="170"/>
      <c r="H22" s="170"/>
      <c r="I22" s="170"/>
      <c r="J22" s="170">
        <v>243</v>
      </c>
      <c r="K22" s="170"/>
      <c r="L22" s="170">
        <v>263</v>
      </c>
    </row>
    <row r="23" spans="1:14" x14ac:dyDescent="0.35">
      <c r="A23" s="169" t="s">
        <v>64</v>
      </c>
      <c r="B23" s="170"/>
      <c r="C23" s="170"/>
      <c r="D23" s="170"/>
      <c r="E23" s="170"/>
      <c r="F23" s="170"/>
      <c r="G23" s="170"/>
      <c r="H23" s="170"/>
      <c r="I23" s="170"/>
      <c r="J23" s="170">
        <v>243</v>
      </c>
      <c r="K23" s="170"/>
      <c r="L23" s="170">
        <v>243</v>
      </c>
    </row>
    <row r="24" spans="1:14" x14ac:dyDescent="0.35">
      <c r="A24" s="169" t="s">
        <v>62</v>
      </c>
      <c r="B24" s="170"/>
      <c r="C24" s="170"/>
      <c r="D24" s="170"/>
      <c r="E24" s="170"/>
      <c r="F24" s="170"/>
      <c r="G24" s="170">
        <v>60</v>
      </c>
      <c r="H24" s="170">
        <v>126</v>
      </c>
      <c r="I24" s="170"/>
      <c r="J24" s="170"/>
      <c r="K24" s="170"/>
      <c r="L24" s="170">
        <v>186</v>
      </c>
    </row>
    <row r="25" spans="1:14" x14ac:dyDescent="0.35">
      <c r="A25" s="169" t="s">
        <v>67</v>
      </c>
      <c r="B25" s="170"/>
      <c r="C25" s="170"/>
      <c r="D25" s="170"/>
      <c r="E25" s="170">
        <v>30</v>
      </c>
      <c r="F25" s="170"/>
      <c r="G25" s="170"/>
      <c r="H25" s="170"/>
      <c r="I25" s="170"/>
      <c r="J25" s="170"/>
      <c r="K25" s="170"/>
      <c r="L25" s="170">
        <v>30</v>
      </c>
    </row>
    <row r="26" spans="1:14" x14ac:dyDescent="0.35">
      <c r="A26" s="169" t="s">
        <v>66</v>
      </c>
      <c r="B26" s="170"/>
      <c r="C26" s="170"/>
      <c r="D26" s="170">
        <v>12</v>
      </c>
      <c r="E26" s="170"/>
      <c r="F26" s="170"/>
      <c r="G26" s="170"/>
      <c r="H26" s="170"/>
      <c r="I26" s="170"/>
      <c r="J26" s="170"/>
      <c r="K26" s="170"/>
      <c r="L26" s="170">
        <v>12</v>
      </c>
    </row>
    <row r="27" spans="1:14" x14ac:dyDescent="0.35">
      <c r="A27" s="169" t="s">
        <v>63</v>
      </c>
      <c r="B27" s="170"/>
      <c r="C27" s="170">
        <v>8</v>
      </c>
      <c r="D27" s="170"/>
      <c r="E27" s="170"/>
      <c r="F27" s="170"/>
      <c r="G27" s="170"/>
      <c r="H27" s="170"/>
      <c r="I27" s="170"/>
      <c r="J27" s="170"/>
      <c r="K27" s="170"/>
      <c r="L27" s="170">
        <v>8</v>
      </c>
    </row>
    <row r="28" spans="1:14" x14ac:dyDescent="0.35">
      <c r="A28" s="169" t="s">
        <v>65</v>
      </c>
      <c r="B28" s="170"/>
      <c r="C28" s="170">
        <v>8</v>
      </c>
      <c r="D28" s="170"/>
      <c r="E28" s="170"/>
      <c r="F28" s="170"/>
      <c r="G28" s="170"/>
      <c r="H28" s="170"/>
      <c r="I28" s="170"/>
      <c r="J28" s="170"/>
      <c r="K28" s="170"/>
      <c r="L28" s="170">
        <v>8</v>
      </c>
    </row>
    <row r="29" spans="1:14" x14ac:dyDescent="0.35">
      <c r="A29" s="169" t="s">
        <v>61</v>
      </c>
      <c r="B29" s="170">
        <v>8</v>
      </c>
      <c r="C29" s="170"/>
      <c r="D29" s="170"/>
      <c r="E29" s="170"/>
      <c r="F29" s="170"/>
      <c r="G29" s="170"/>
      <c r="H29" s="170"/>
      <c r="I29" s="170"/>
      <c r="J29" s="170"/>
      <c r="K29" s="170"/>
      <c r="L29" s="170">
        <v>8</v>
      </c>
    </row>
    <row r="30" spans="1:14" x14ac:dyDescent="0.35">
      <c r="A30" s="169" t="s">
        <v>19</v>
      </c>
      <c r="B30" s="170">
        <v>8</v>
      </c>
      <c r="C30" s="170">
        <v>24</v>
      </c>
      <c r="D30" s="170">
        <v>24</v>
      </c>
      <c r="E30" s="170">
        <v>30</v>
      </c>
      <c r="F30" s="170">
        <v>52</v>
      </c>
      <c r="G30" s="170">
        <v>60</v>
      </c>
      <c r="H30" s="170">
        <v>126</v>
      </c>
      <c r="I30" s="170">
        <v>400</v>
      </c>
      <c r="J30" s="170">
        <v>486</v>
      </c>
      <c r="K30" s="170">
        <v>1400</v>
      </c>
      <c r="L30" s="170">
        <v>2610</v>
      </c>
    </row>
    <row r="33" spans="1:14" x14ac:dyDescent="0.35">
      <c r="A33" s="165" t="s">
        <v>71</v>
      </c>
      <c r="B33" s="165" t="s">
        <v>52</v>
      </c>
      <c r="N33" s="168" t="s">
        <v>72</v>
      </c>
    </row>
    <row r="34" spans="1:14" x14ac:dyDescent="0.35">
      <c r="A34" s="165" t="s">
        <v>54</v>
      </c>
      <c r="B34" s="170" t="s">
        <v>73</v>
      </c>
      <c r="C34" s="170" t="s">
        <v>74</v>
      </c>
      <c r="D34" s="170" t="s">
        <v>75</v>
      </c>
      <c r="E34" s="170" t="s">
        <v>19</v>
      </c>
      <c r="N34" s="166" t="s">
        <v>76</v>
      </c>
    </row>
    <row r="35" spans="1:14" x14ac:dyDescent="0.35">
      <c r="A35" s="169" t="s">
        <v>59</v>
      </c>
      <c r="B35" s="170">
        <v>2</v>
      </c>
      <c r="C35" s="170">
        <v>9</v>
      </c>
      <c r="D35" s="170">
        <v>3</v>
      </c>
      <c r="E35" s="170">
        <v>14</v>
      </c>
    </row>
    <row r="36" spans="1:14" ht="29" x14ac:dyDescent="0.35">
      <c r="A36" s="169" t="s">
        <v>60</v>
      </c>
      <c r="B36" s="170">
        <v>6</v>
      </c>
      <c r="C36" s="170">
        <v>3</v>
      </c>
      <c r="D36" s="170">
        <v>3</v>
      </c>
      <c r="E36" s="170">
        <v>12</v>
      </c>
    </row>
    <row r="37" spans="1:14" x14ac:dyDescent="0.35">
      <c r="A37" s="169" t="s">
        <v>61</v>
      </c>
      <c r="B37" s="170">
        <v>3</v>
      </c>
      <c r="C37" s="170">
        <v>6</v>
      </c>
      <c r="D37" s="170">
        <v>2</v>
      </c>
      <c r="E37" s="170">
        <v>11</v>
      </c>
    </row>
    <row r="38" spans="1:14" x14ac:dyDescent="0.35">
      <c r="A38" s="169" t="s">
        <v>62</v>
      </c>
      <c r="B38" s="170">
        <v>2</v>
      </c>
      <c r="C38" s="170">
        <v>3</v>
      </c>
      <c r="D38" s="170">
        <v>4</v>
      </c>
      <c r="E38" s="170">
        <v>9</v>
      </c>
    </row>
    <row r="39" spans="1:14" x14ac:dyDescent="0.35">
      <c r="A39" s="169" t="s">
        <v>27</v>
      </c>
      <c r="B39" s="170">
        <v>2</v>
      </c>
      <c r="C39" s="170">
        <v>2</v>
      </c>
      <c r="D39" s="170">
        <v>2</v>
      </c>
      <c r="E39" s="170">
        <v>6</v>
      </c>
    </row>
    <row r="40" spans="1:14" x14ac:dyDescent="0.35">
      <c r="A40" s="169" t="s">
        <v>66</v>
      </c>
      <c r="B40" s="170">
        <v>3</v>
      </c>
      <c r="C40" s="170"/>
      <c r="D40" s="170">
        <v>1</v>
      </c>
      <c r="E40" s="170">
        <v>4</v>
      </c>
    </row>
    <row r="41" spans="1:14" x14ac:dyDescent="0.35">
      <c r="A41" s="169" t="s">
        <v>63</v>
      </c>
      <c r="B41" s="170">
        <v>2</v>
      </c>
      <c r="C41" s="170">
        <v>1</v>
      </c>
      <c r="D41" s="170">
        <v>1</v>
      </c>
      <c r="E41" s="170">
        <v>4</v>
      </c>
    </row>
    <row r="42" spans="1:14" x14ac:dyDescent="0.35">
      <c r="A42" s="169" t="s">
        <v>65</v>
      </c>
      <c r="B42" s="170">
        <v>2</v>
      </c>
      <c r="C42" s="170">
        <v>1</v>
      </c>
      <c r="D42" s="170">
        <v>1</v>
      </c>
      <c r="E42" s="170">
        <v>4</v>
      </c>
    </row>
    <row r="43" spans="1:14" x14ac:dyDescent="0.35">
      <c r="A43" s="169" t="s">
        <v>67</v>
      </c>
      <c r="B43" s="170">
        <v>1</v>
      </c>
      <c r="C43" s="170">
        <v>2</v>
      </c>
      <c r="D43" s="170">
        <v>1</v>
      </c>
      <c r="E43" s="170">
        <v>4</v>
      </c>
    </row>
    <row r="44" spans="1:14" x14ac:dyDescent="0.35">
      <c r="A44" s="169" t="s">
        <v>64</v>
      </c>
      <c r="B44" s="170">
        <v>1</v>
      </c>
      <c r="C44" s="170">
        <v>1</v>
      </c>
      <c r="D44" s="170">
        <v>1</v>
      </c>
      <c r="E44" s="170">
        <v>3</v>
      </c>
    </row>
    <row r="45" spans="1:14" x14ac:dyDescent="0.35">
      <c r="A45" s="169" t="s">
        <v>19</v>
      </c>
      <c r="B45" s="170">
        <v>24</v>
      </c>
      <c r="C45" s="170">
        <v>28</v>
      </c>
      <c r="D45" s="170">
        <v>19</v>
      </c>
      <c r="E45" s="170">
        <v>71</v>
      </c>
    </row>
    <row r="48" spans="1:14" x14ac:dyDescent="0.35">
      <c r="A48" s="165" t="s">
        <v>77</v>
      </c>
      <c r="B48" s="165" t="s">
        <v>52</v>
      </c>
      <c r="N48" s="168" t="s">
        <v>78</v>
      </c>
    </row>
    <row r="49" spans="1:14" ht="29" x14ac:dyDescent="0.35">
      <c r="A49" s="165" t="s">
        <v>54</v>
      </c>
      <c r="B49" s="170" t="s">
        <v>79</v>
      </c>
      <c r="C49" s="170" t="s">
        <v>80</v>
      </c>
      <c r="D49" s="170" t="s">
        <v>19</v>
      </c>
      <c r="N49" s="166" t="s">
        <v>81</v>
      </c>
    </row>
    <row r="50" spans="1:14" x14ac:dyDescent="0.35">
      <c r="A50" s="169" t="s">
        <v>59</v>
      </c>
      <c r="B50" s="170">
        <v>13</v>
      </c>
      <c r="C50" s="170">
        <v>1</v>
      </c>
      <c r="D50" s="170">
        <v>14</v>
      </c>
    </row>
    <row r="51" spans="1:14" ht="29" x14ac:dyDescent="0.35">
      <c r="A51" s="169" t="s">
        <v>60</v>
      </c>
      <c r="B51" s="170">
        <v>4</v>
      </c>
      <c r="C51" s="170">
        <v>8</v>
      </c>
      <c r="D51" s="170">
        <v>12</v>
      </c>
    </row>
    <row r="52" spans="1:14" x14ac:dyDescent="0.35">
      <c r="A52" s="169" t="s">
        <v>61</v>
      </c>
      <c r="B52" s="170">
        <v>6</v>
      </c>
      <c r="C52" s="170">
        <v>5</v>
      </c>
      <c r="D52" s="170">
        <v>11</v>
      </c>
    </row>
    <row r="53" spans="1:14" x14ac:dyDescent="0.35">
      <c r="A53" s="169" t="s">
        <v>62</v>
      </c>
      <c r="B53" s="170">
        <v>4</v>
      </c>
      <c r="C53" s="170">
        <v>5</v>
      </c>
      <c r="D53" s="170">
        <v>9</v>
      </c>
    </row>
    <row r="54" spans="1:14" x14ac:dyDescent="0.35">
      <c r="A54" s="169" t="s">
        <v>27</v>
      </c>
      <c r="B54" s="170">
        <v>4</v>
      </c>
      <c r="C54" s="170">
        <v>2</v>
      </c>
      <c r="D54" s="170">
        <v>6</v>
      </c>
    </row>
    <row r="55" spans="1:14" x14ac:dyDescent="0.35">
      <c r="A55" s="169" t="s">
        <v>66</v>
      </c>
      <c r="B55" s="170">
        <v>1</v>
      </c>
      <c r="C55" s="170">
        <v>3</v>
      </c>
      <c r="D55" s="170">
        <v>4</v>
      </c>
    </row>
    <row r="56" spans="1:14" x14ac:dyDescent="0.35">
      <c r="A56" s="169" t="s">
        <v>63</v>
      </c>
      <c r="B56" s="170">
        <v>3</v>
      </c>
      <c r="C56" s="170">
        <v>1</v>
      </c>
      <c r="D56" s="170">
        <v>4</v>
      </c>
    </row>
    <row r="57" spans="1:14" x14ac:dyDescent="0.35">
      <c r="A57" s="169" t="s">
        <v>65</v>
      </c>
      <c r="B57" s="170">
        <v>4</v>
      </c>
      <c r="C57" s="170"/>
      <c r="D57" s="170">
        <v>4</v>
      </c>
    </row>
    <row r="58" spans="1:14" x14ac:dyDescent="0.35">
      <c r="A58" s="169" t="s">
        <v>67</v>
      </c>
      <c r="B58" s="170">
        <v>4</v>
      </c>
      <c r="C58" s="170"/>
      <c r="D58" s="170">
        <v>4</v>
      </c>
    </row>
    <row r="59" spans="1:14" x14ac:dyDescent="0.35">
      <c r="A59" s="169" t="s">
        <v>64</v>
      </c>
      <c r="B59" s="170">
        <v>2</v>
      </c>
      <c r="C59" s="170">
        <v>1</v>
      </c>
      <c r="D59" s="170">
        <v>3</v>
      </c>
    </row>
    <row r="60" spans="1:14" x14ac:dyDescent="0.35">
      <c r="A60" s="169" t="s">
        <v>19</v>
      </c>
      <c r="B60" s="170">
        <v>45</v>
      </c>
      <c r="C60" s="170">
        <v>26</v>
      </c>
      <c r="D60" s="170">
        <v>71</v>
      </c>
    </row>
    <row r="63" spans="1:14" x14ac:dyDescent="0.35">
      <c r="A63" s="165" t="s">
        <v>82</v>
      </c>
      <c r="B63" s="165" t="s">
        <v>52</v>
      </c>
      <c r="N63" s="168" t="s">
        <v>83</v>
      </c>
    </row>
    <row r="64" spans="1:14" ht="29" x14ac:dyDescent="0.35">
      <c r="A64" s="165" t="s">
        <v>54</v>
      </c>
      <c r="B64" s="170" t="s">
        <v>84</v>
      </c>
      <c r="C64" s="170" t="s">
        <v>85</v>
      </c>
      <c r="D64" s="170" t="s">
        <v>19</v>
      </c>
      <c r="N64" s="166" t="s">
        <v>86</v>
      </c>
    </row>
    <row r="65" spans="1:14" x14ac:dyDescent="0.35">
      <c r="A65" s="169" t="s">
        <v>59</v>
      </c>
      <c r="B65" s="170">
        <v>14</v>
      </c>
      <c r="C65" s="170"/>
      <c r="D65" s="170">
        <v>14</v>
      </c>
    </row>
    <row r="66" spans="1:14" ht="29" x14ac:dyDescent="0.35">
      <c r="A66" s="169" t="s">
        <v>60</v>
      </c>
      <c r="B66" s="170">
        <v>12</v>
      </c>
      <c r="C66" s="170"/>
      <c r="D66" s="170">
        <v>12</v>
      </c>
    </row>
    <row r="67" spans="1:14" x14ac:dyDescent="0.35">
      <c r="A67" s="169" t="s">
        <v>61</v>
      </c>
      <c r="B67" s="170">
        <v>11</v>
      </c>
      <c r="C67" s="170"/>
      <c r="D67" s="170">
        <v>11</v>
      </c>
    </row>
    <row r="68" spans="1:14" x14ac:dyDescent="0.35">
      <c r="A68" s="169" t="s">
        <v>62</v>
      </c>
      <c r="B68" s="170">
        <v>8</v>
      </c>
      <c r="C68" s="170">
        <v>1</v>
      </c>
      <c r="D68" s="170">
        <v>9</v>
      </c>
    </row>
    <row r="69" spans="1:14" x14ac:dyDescent="0.35">
      <c r="A69" s="169" t="s">
        <v>27</v>
      </c>
      <c r="B69" s="170">
        <v>6</v>
      </c>
      <c r="C69" s="170"/>
      <c r="D69" s="170">
        <v>6</v>
      </c>
    </row>
    <row r="70" spans="1:14" x14ac:dyDescent="0.35">
      <c r="A70" s="169" t="s">
        <v>66</v>
      </c>
      <c r="B70" s="170">
        <v>4</v>
      </c>
      <c r="C70" s="170"/>
      <c r="D70" s="170">
        <v>4</v>
      </c>
    </row>
    <row r="71" spans="1:14" x14ac:dyDescent="0.35">
      <c r="A71" s="169" t="s">
        <v>63</v>
      </c>
      <c r="B71" s="170">
        <v>4</v>
      </c>
      <c r="C71" s="170"/>
      <c r="D71" s="170">
        <v>4</v>
      </c>
    </row>
    <row r="72" spans="1:14" x14ac:dyDescent="0.35">
      <c r="A72" s="169" t="s">
        <v>65</v>
      </c>
      <c r="B72" s="170">
        <v>4</v>
      </c>
      <c r="C72" s="170"/>
      <c r="D72" s="170">
        <v>4</v>
      </c>
    </row>
    <row r="73" spans="1:14" x14ac:dyDescent="0.35">
      <c r="A73" s="169" t="s">
        <v>67</v>
      </c>
      <c r="B73" s="170">
        <v>4</v>
      </c>
      <c r="C73" s="170"/>
      <c r="D73" s="170">
        <v>4</v>
      </c>
    </row>
    <row r="74" spans="1:14" x14ac:dyDescent="0.35">
      <c r="A74" s="169" t="s">
        <v>64</v>
      </c>
      <c r="B74" s="170">
        <v>3</v>
      </c>
      <c r="C74" s="170"/>
      <c r="D74" s="170">
        <v>3</v>
      </c>
    </row>
    <row r="75" spans="1:14" x14ac:dyDescent="0.35">
      <c r="A75" s="169" t="s">
        <v>19</v>
      </c>
      <c r="B75" s="170">
        <v>70</v>
      </c>
      <c r="C75" s="170">
        <v>1</v>
      </c>
      <c r="D75" s="170">
        <v>71</v>
      </c>
    </row>
    <row r="78" spans="1:14" x14ac:dyDescent="0.35">
      <c r="A78" s="165" t="s">
        <v>87</v>
      </c>
      <c r="B78" s="165" t="s">
        <v>52</v>
      </c>
      <c r="N78" s="168" t="s">
        <v>88</v>
      </c>
    </row>
    <row r="79" spans="1:14" ht="29" x14ac:dyDescent="0.35">
      <c r="A79" s="165" t="s">
        <v>54</v>
      </c>
      <c r="B79" s="170" t="s">
        <v>89</v>
      </c>
      <c r="C79" s="170" t="s">
        <v>90</v>
      </c>
      <c r="D79" s="170" t="s">
        <v>19</v>
      </c>
      <c r="N79" s="166" t="s">
        <v>91</v>
      </c>
    </row>
    <row r="80" spans="1:14" x14ac:dyDescent="0.35">
      <c r="A80" s="169" t="s">
        <v>59</v>
      </c>
      <c r="B80" s="170">
        <v>13</v>
      </c>
      <c r="C80" s="170">
        <v>1</v>
      </c>
      <c r="D80" s="170">
        <v>14</v>
      </c>
    </row>
    <row r="81" spans="1:14" ht="29" x14ac:dyDescent="0.35">
      <c r="A81" s="169" t="s">
        <v>60</v>
      </c>
      <c r="B81" s="170">
        <v>11</v>
      </c>
      <c r="C81" s="170">
        <v>1</v>
      </c>
      <c r="D81" s="170">
        <v>12</v>
      </c>
    </row>
    <row r="82" spans="1:14" x14ac:dyDescent="0.35">
      <c r="A82" s="169" t="s">
        <v>61</v>
      </c>
      <c r="B82" s="170">
        <v>11</v>
      </c>
      <c r="C82" s="170"/>
      <c r="D82" s="170">
        <v>11</v>
      </c>
    </row>
    <row r="83" spans="1:14" x14ac:dyDescent="0.35">
      <c r="A83" s="169" t="s">
        <v>62</v>
      </c>
      <c r="B83" s="170">
        <v>9</v>
      </c>
      <c r="C83" s="170"/>
      <c r="D83" s="170">
        <v>9</v>
      </c>
    </row>
    <row r="84" spans="1:14" x14ac:dyDescent="0.35">
      <c r="A84" s="169" t="s">
        <v>27</v>
      </c>
      <c r="B84" s="170">
        <v>6</v>
      </c>
      <c r="C84" s="170"/>
      <c r="D84" s="170">
        <v>6</v>
      </c>
    </row>
    <row r="85" spans="1:14" x14ac:dyDescent="0.35">
      <c r="A85" s="169" t="s">
        <v>66</v>
      </c>
      <c r="B85" s="170">
        <v>4</v>
      </c>
      <c r="C85" s="170"/>
      <c r="D85" s="170">
        <v>4</v>
      </c>
    </row>
    <row r="86" spans="1:14" x14ac:dyDescent="0.35">
      <c r="A86" s="169" t="s">
        <v>63</v>
      </c>
      <c r="B86" s="170">
        <v>4</v>
      </c>
      <c r="C86" s="170"/>
      <c r="D86" s="170">
        <v>4</v>
      </c>
    </row>
    <row r="87" spans="1:14" x14ac:dyDescent="0.35">
      <c r="A87" s="169" t="s">
        <v>65</v>
      </c>
      <c r="B87" s="170">
        <v>4</v>
      </c>
      <c r="C87" s="170"/>
      <c r="D87" s="170">
        <v>4</v>
      </c>
    </row>
    <row r="88" spans="1:14" x14ac:dyDescent="0.35">
      <c r="A88" s="169" t="s">
        <v>67</v>
      </c>
      <c r="B88" s="170">
        <v>4</v>
      </c>
      <c r="C88" s="170"/>
      <c r="D88" s="170">
        <v>4</v>
      </c>
    </row>
    <row r="89" spans="1:14" x14ac:dyDescent="0.35">
      <c r="A89" s="169" t="s">
        <v>64</v>
      </c>
      <c r="B89" s="170">
        <v>2</v>
      </c>
      <c r="C89" s="170">
        <v>1</v>
      </c>
      <c r="D89" s="170">
        <v>3</v>
      </c>
    </row>
    <row r="90" spans="1:14" x14ac:dyDescent="0.35">
      <c r="A90" s="169" t="s">
        <v>19</v>
      </c>
      <c r="B90" s="170">
        <v>68</v>
      </c>
      <c r="C90" s="170">
        <v>3</v>
      </c>
      <c r="D90" s="170">
        <v>71</v>
      </c>
    </row>
    <row r="93" spans="1:14" x14ac:dyDescent="0.35">
      <c r="A93" s="165" t="s">
        <v>92</v>
      </c>
      <c r="B93" s="165" t="s">
        <v>52</v>
      </c>
      <c r="N93" s="168" t="s">
        <v>93</v>
      </c>
    </row>
    <row r="94" spans="1:14" ht="29" x14ac:dyDescent="0.35">
      <c r="A94" s="165" t="s">
        <v>54</v>
      </c>
      <c r="B94" s="171" t="s">
        <v>94</v>
      </c>
      <c r="C94" s="172" t="s">
        <v>95</v>
      </c>
      <c r="D94" s="170" t="s">
        <v>19</v>
      </c>
      <c r="N94" s="166" t="s">
        <v>96</v>
      </c>
    </row>
    <row r="95" spans="1:14" ht="29" x14ac:dyDescent="0.35">
      <c r="A95" s="169" t="s">
        <v>60</v>
      </c>
      <c r="B95" s="170">
        <v>3</v>
      </c>
      <c r="C95" s="170">
        <v>4</v>
      </c>
      <c r="D95" s="170">
        <v>7</v>
      </c>
    </row>
    <row r="96" spans="1:14" x14ac:dyDescent="0.35">
      <c r="A96" s="169" t="s">
        <v>61</v>
      </c>
      <c r="B96" s="170">
        <v>4</v>
      </c>
      <c r="C96" s="170">
        <v>2</v>
      </c>
      <c r="D96" s="170">
        <v>6</v>
      </c>
    </row>
    <row r="97" spans="1:14" x14ac:dyDescent="0.35">
      <c r="A97" s="169" t="s">
        <v>59</v>
      </c>
      <c r="B97" s="170">
        <v>1</v>
      </c>
      <c r="C97" s="170">
        <v>5</v>
      </c>
      <c r="D97" s="170">
        <v>6</v>
      </c>
    </row>
    <row r="98" spans="1:14" x14ac:dyDescent="0.35">
      <c r="A98" s="169" t="s">
        <v>64</v>
      </c>
      <c r="B98" s="170">
        <v>3</v>
      </c>
      <c r="C98" s="170"/>
      <c r="D98" s="170">
        <v>3</v>
      </c>
    </row>
    <row r="99" spans="1:14" x14ac:dyDescent="0.35">
      <c r="A99" s="169" t="s">
        <v>66</v>
      </c>
      <c r="B99" s="170"/>
      <c r="C99" s="170">
        <v>2</v>
      </c>
      <c r="D99" s="170">
        <v>2</v>
      </c>
    </row>
    <row r="100" spans="1:14" x14ac:dyDescent="0.35">
      <c r="A100" s="169" t="s">
        <v>63</v>
      </c>
      <c r="B100" s="170">
        <v>2</v>
      </c>
      <c r="C100" s="170"/>
      <c r="D100" s="170">
        <v>2</v>
      </c>
    </row>
    <row r="101" spans="1:14" x14ac:dyDescent="0.35">
      <c r="A101" s="169" t="s">
        <v>27</v>
      </c>
      <c r="B101" s="170"/>
      <c r="C101" s="170">
        <v>2</v>
      </c>
      <c r="D101" s="170">
        <v>2</v>
      </c>
    </row>
    <row r="102" spans="1:14" x14ac:dyDescent="0.35">
      <c r="A102" s="169" t="s">
        <v>67</v>
      </c>
      <c r="B102" s="170">
        <v>1</v>
      </c>
      <c r="C102" s="170">
        <v>1</v>
      </c>
      <c r="D102" s="170">
        <v>2</v>
      </c>
    </row>
    <row r="103" spans="1:14" x14ac:dyDescent="0.35">
      <c r="A103" s="169" t="s">
        <v>19</v>
      </c>
      <c r="B103" s="170">
        <v>14</v>
      </c>
      <c r="C103" s="170">
        <v>16</v>
      </c>
      <c r="D103" s="170">
        <v>30</v>
      </c>
    </row>
    <row r="106" spans="1:14" x14ac:dyDescent="0.35">
      <c r="A106" s="165" t="s">
        <v>97</v>
      </c>
      <c r="B106" s="165" t="s">
        <v>52</v>
      </c>
      <c r="N106" s="168" t="s">
        <v>98</v>
      </c>
    </row>
    <row r="107" spans="1:14" ht="29" x14ac:dyDescent="0.35">
      <c r="A107" s="165" t="s">
        <v>54</v>
      </c>
      <c r="B107" s="170" t="s">
        <v>99</v>
      </c>
      <c r="C107" s="170" t="s">
        <v>100</v>
      </c>
      <c r="D107" s="170" t="s">
        <v>19</v>
      </c>
      <c r="N107" s="166" t="s">
        <v>101</v>
      </c>
    </row>
    <row r="108" spans="1:14" x14ac:dyDescent="0.35">
      <c r="A108" s="169" t="s">
        <v>59</v>
      </c>
      <c r="B108" s="170"/>
      <c r="C108" s="170">
        <v>3</v>
      </c>
      <c r="D108" s="170">
        <v>3</v>
      </c>
    </row>
    <row r="109" spans="1:14" ht="29" x14ac:dyDescent="0.35">
      <c r="A109" s="169" t="s">
        <v>60</v>
      </c>
      <c r="B109" s="170"/>
      <c r="C109" s="170">
        <v>3</v>
      </c>
      <c r="D109" s="170">
        <v>3</v>
      </c>
    </row>
    <row r="110" spans="1:14" x14ac:dyDescent="0.35">
      <c r="A110" s="169" t="s">
        <v>61</v>
      </c>
      <c r="B110" s="170">
        <v>2</v>
      </c>
      <c r="C110" s="170"/>
      <c r="D110" s="170">
        <v>2</v>
      </c>
    </row>
    <row r="111" spans="1:14" x14ac:dyDescent="0.35">
      <c r="A111" s="169" t="s">
        <v>62</v>
      </c>
      <c r="B111" s="170"/>
      <c r="C111" s="170">
        <v>2</v>
      </c>
      <c r="D111" s="170">
        <v>2</v>
      </c>
    </row>
    <row r="112" spans="1:14" x14ac:dyDescent="0.35">
      <c r="A112" s="169" t="s">
        <v>27</v>
      </c>
      <c r="B112" s="170">
        <v>2</v>
      </c>
      <c r="C112" s="170"/>
      <c r="D112" s="170">
        <v>2</v>
      </c>
    </row>
    <row r="113" spans="1:14" x14ac:dyDescent="0.35">
      <c r="A113" s="169" t="s">
        <v>63</v>
      </c>
      <c r="B113" s="170">
        <v>1</v>
      </c>
      <c r="C113" s="170"/>
      <c r="D113" s="170">
        <v>1</v>
      </c>
    </row>
    <row r="114" spans="1:14" x14ac:dyDescent="0.35">
      <c r="A114" s="169" t="s">
        <v>64</v>
      </c>
      <c r="B114" s="170"/>
      <c r="C114" s="170">
        <v>1</v>
      </c>
      <c r="D114" s="170">
        <v>1</v>
      </c>
    </row>
    <row r="115" spans="1:14" x14ac:dyDescent="0.35">
      <c r="A115" s="169" t="s">
        <v>65</v>
      </c>
      <c r="B115" s="170">
        <v>1</v>
      </c>
      <c r="C115" s="170"/>
      <c r="D115" s="170">
        <v>1</v>
      </c>
    </row>
    <row r="116" spans="1:14" x14ac:dyDescent="0.35">
      <c r="A116" s="169" t="s">
        <v>66</v>
      </c>
      <c r="B116" s="170"/>
      <c r="C116" s="170">
        <v>1</v>
      </c>
      <c r="D116" s="170">
        <v>1</v>
      </c>
    </row>
    <row r="117" spans="1:14" x14ac:dyDescent="0.35">
      <c r="A117" s="169" t="s">
        <v>67</v>
      </c>
      <c r="B117" s="170">
        <v>1</v>
      </c>
      <c r="C117" s="170"/>
      <c r="D117" s="170">
        <v>1</v>
      </c>
    </row>
    <row r="118" spans="1:14" x14ac:dyDescent="0.35">
      <c r="A118" s="169" t="s">
        <v>19</v>
      </c>
      <c r="B118" s="170">
        <v>7</v>
      </c>
      <c r="C118" s="170">
        <v>10</v>
      </c>
      <c r="D118" s="170">
        <v>17</v>
      </c>
    </row>
    <row r="121" spans="1:14" ht="29" x14ac:dyDescent="0.35">
      <c r="A121" s="165" t="s">
        <v>102</v>
      </c>
      <c r="B121" s="165" t="s">
        <v>52</v>
      </c>
      <c r="N121" s="168" t="s">
        <v>103</v>
      </c>
    </row>
    <row r="122" spans="1:14" ht="29" x14ac:dyDescent="0.35">
      <c r="A122" s="165" t="s">
        <v>54</v>
      </c>
      <c r="B122" s="171" t="s">
        <v>104</v>
      </c>
      <c r="C122" s="172" t="s">
        <v>105</v>
      </c>
      <c r="D122" s="170" t="s">
        <v>19</v>
      </c>
      <c r="N122" s="166" t="s">
        <v>106</v>
      </c>
    </row>
    <row r="123" spans="1:14" x14ac:dyDescent="0.35">
      <c r="A123" s="169" t="s">
        <v>59</v>
      </c>
      <c r="B123" s="170">
        <v>3</v>
      </c>
      <c r="C123" s="170"/>
      <c r="D123" s="170">
        <v>3</v>
      </c>
    </row>
    <row r="124" spans="1:14" ht="29" x14ac:dyDescent="0.35">
      <c r="A124" s="169" t="s">
        <v>60</v>
      </c>
      <c r="B124" s="170">
        <v>2</v>
      </c>
      <c r="C124" s="170">
        <v>1</v>
      </c>
      <c r="D124" s="170">
        <v>3</v>
      </c>
    </row>
    <row r="125" spans="1:14" x14ac:dyDescent="0.35">
      <c r="A125" s="169" t="s">
        <v>61</v>
      </c>
      <c r="B125" s="170">
        <v>2</v>
      </c>
      <c r="C125" s="170"/>
      <c r="D125" s="170">
        <v>2</v>
      </c>
    </row>
    <row r="126" spans="1:14" x14ac:dyDescent="0.35">
      <c r="A126" s="169" t="s">
        <v>62</v>
      </c>
      <c r="B126" s="170">
        <v>2</v>
      </c>
      <c r="C126" s="170"/>
      <c r="D126" s="170">
        <v>2</v>
      </c>
    </row>
    <row r="127" spans="1:14" x14ac:dyDescent="0.35">
      <c r="A127" s="169" t="s">
        <v>27</v>
      </c>
      <c r="B127" s="170">
        <v>2</v>
      </c>
      <c r="C127" s="170"/>
      <c r="D127" s="170">
        <v>2</v>
      </c>
    </row>
    <row r="128" spans="1:14" x14ac:dyDescent="0.35">
      <c r="A128" s="169" t="s">
        <v>63</v>
      </c>
      <c r="B128" s="170">
        <v>1</v>
      </c>
      <c r="C128" s="170"/>
      <c r="D128" s="170">
        <v>1</v>
      </c>
    </row>
    <row r="129" spans="1:14" x14ac:dyDescent="0.35">
      <c r="A129" s="169" t="s">
        <v>64</v>
      </c>
      <c r="B129" s="170">
        <v>1</v>
      </c>
      <c r="C129" s="170"/>
      <c r="D129" s="170">
        <v>1</v>
      </c>
    </row>
    <row r="130" spans="1:14" x14ac:dyDescent="0.35">
      <c r="A130" s="169" t="s">
        <v>65</v>
      </c>
      <c r="B130" s="170">
        <v>1</v>
      </c>
      <c r="C130" s="170"/>
      <c r="D130" s="170">
        <v>1</v>
      </c>
    </row>
    <row r="131" spans="1:14" x14ac:dyDescent="0.35">
      <c r="A131" s="169" t="s">
        <v>66</v>
      </c>
      <c r="B131" s="170"/>
      <c r="C131" s="170">
        <v>1</v>
      </c>
      <c r="D131" s="170">
        <v>1</v>
      </c>
    </row>
    <row r="132" spans="1:14" x14ac:dyDescent="0.35">
      <c r="A132" s="169" t="s">
        <v>67</v>
      </c>
      <c r="B132" s="170">
        <v>1</v>
      </c>
      <c r="C132" s="170"/>
      <c r="D132" s="170">
        <v>1</v>
      </c>
    </row>
    <row r="133" spans="1:14" x14ac:dyDescent="0.35">
      <c r="A133" s="169" t="s">
        <v>19</v>
      </c>
      <c r="B133" s="170">
        <v>15</v>
      </c>
      <c r="C133" s="170">
        <v>2</v>
      </c>
      <c r="D133" s="170">
        <v>17</v>
      </c>
    </row>
    <row r="136" spans="1:14" x14ac:dyDescent="0.35">
      <c r="A136" s="165" t="s">
        <v>107</v>
      </c>
      <c r="B136" s="165" t="s">
        <v>52</v>
      </c>
      <c r="N136" s="168" t="s">
        <v>108</v>
      </c>
    </row>
    <row r="137" spans="1:14" ht="29" x14ac:dyDescent="0.35">
      <c r="A137" s="165" t="s">
        <v>54</v>
      </c>
      <c r="B137" s="171" t="s">
        <v>104</v>
      </c>
      <c r="C137" s="172" t="s">
        <v>105</v>
      </c>
      <c r="D137" s="170" t="s">
        <v>19</v>
      </c>
      <c r="N137" s="166" t="s">
        <v>109</v>
      </c>
    </row>
    <row r="138" spans="1:14" x14ac:dyDescent="0.35">
      <c r="A138" s="169" t="s">
        <v>59</v>
      </c>
      <c r="B138" s="170">
        <v>11</v>
      </c>
      <c r="C138" s="170">
        <v>3</v>
      </c>
      <c r="D138" s="170">
        <v>14</v>
      </c>
    </row>
    <row r="139" spans="1:14" ht="29" x14ac:dyDescent="0.35">
      <c r="A139" s="169" t="s">
        <v>60</v>
      </c>
      <c r="B139" s="170">
        <v>9</v>
      </c>
      <c r="C139" s="170">
        <v>3</v>
      </c>
      <c r="D139" s="170">
        <v>12</v>
      </c>
    </row>
    <row r="140" spans="1:14" x14ac:dyDescent="0.35">
      <c r="A140" s="169" t="s">
        <v>61</v>
      </c>
      <c r="B140" s="170">
        <v>6</v>
      </c>
      <c r="C140" s="170">
        <v>5</v>
      </c>
      <c r="D140" s="170">
        <v>11</v>
      </c>
    </row>
    <row r="141" spans="1:14" x14ac:dyDescent="0.35">
      <c r="A141" s="169" t="s">
        <v>62</v>
      </c>
      <c r="B141" s="170">
        <v>8</v>
      </c>
      <c r="C141" s="170">
        <v>1</v>
      </c>
      <c r="D141" s="170">
        <v>9</v>
      </c>
    </row>
    <row r="142" spans="1:14" x14ac:dyDescent="0.35">
      <c r="A142" s="169" t="s">
        <v>27</v>
      </c>
      <c r="B142" s="170">
        <v>2</v>
      </c>
      <c r="C142" s="170">
        <v>4</v>
      </c>
      <c r="D142" s="170">
        <v>6</v>
      </c>
    </row>
    <row r="143" spans="1:14" x14ac:dyDescent="0.35">
      <c r="A143" s="169" t="s">
        <v>66</v>
      </c>
      <c r="B143" s="170">
        <v>2</v>
      </c>
      <c r="C143" s="170">
        <v>2</v>
      </c>
      <c r="D143" s="170">
        <v>4</v>
      </c>
    </row>
    <row r="144" spans="1:14" x14ac:dyDescent="0.35">
      <c r="A144" s="169" t="s">
        <v>63</v>
      </c>
      <c r="B144" s="170">
        <v>3</v>
      </c>
      <c r="C144" s="170">
        <v>1</v>
      </c>
      <c r="D144" s="170">
        <v>4</v>
      </c>
    </row>
    <row r="145" spans="1:14" x14ac:dyDescent="0.35">
      <c r="A145" s="169" t="s">
        <v>65</v>
      </c>
      <c r="B145" s="170">
        <v>2</v>
      </c>
      <c r="C145" s="170">
        <v>2</v>
      </c>
      <c r="D145" s="170">
        <v>4</v>
      </c>
    </row>
    <row r="146" spans="1:14" x14ac:dyDescent="0.35">
      <c r="A146" s="169" t="s">
        <v>67</v>
      </c>
      <c r="B146" s="170">
        <v>3</v>
      </c>
      <c r="C146" s="170">
        <v>1</v>
      </c>
      <c r="D146" s="170">
        <v>4</v>
      </c>
    </row>
    <row r="147" spans="1:14" x14ac:dyDescent="0.35">
      <c r="A147" s="169" t="s">
        <v>64</v>
      </c>
      <c r="B147" s="170">
        <v>2</v>
      </c>
      <c r="C147" s="170">
        <v>1</v>
      </c>
      <c r="D147" s="170">
        <v>3</v>
      </c>
    </row>
    <row r="148" spans="1:14" x14ac:dyDescent="0.35">
      <c r="A148" s="169" t="s">
        <v>19</v>
      </c>
      <c r="B148" s="170">
        <v>48</v>
      </c>
      <c r="C148" s="170">
        <v>23</v>
      </c>
      <c r="D148" s="170">
        <v>71</v>
      </c>
    </row>
    <row r="151" spans="1:14" x14ac:dyDescent="0.35">
      <c r="A151" s="165" t="s">
        <v>110</v>
      </c>
      <c r="B151" s="165" t="s">
        <v>52</v>
      </c>
      <c r="N151" s="168" t="s">
        <v>111</v>
      </c>
    </row>
    <row r="152" spans="1:14" ht="29" x14ac:dyDescent="0.35">
      <c r="A152" s="165" t="s">
        <v>54</v>
      </c>
      <c r="B152" s="171" t="s">
        <v>104</v>
      </c>
      <c r="C152" s="170" t="s">
        <v>105</v>
      </c>
      <c r="D152" s="170" t="s">
        <v>19</v>
      </c>
      <c r="N152" s="166" t="s">
        <v>112</v>
      </c>
    </row>
    <row r="153" spans="1:14" x14ac:dyDescent="0.35">
      <c r="A153" s="169" t="s">
        <v>59</v>
      </c>
      <c r="B153" s="170">
        <v>7</v>
      </c>
      <c r="C153" s="170">
        <v>7</v>
      </c>
      <c r="D153" s="170">
        <v>14</v>
      </c>
    </row>
    <row r="154" spans="1:14" ht="29" x14ac:dyDescent="0.35">
      <c r="A154" s="169" t="s">
        <v>60</v>
      </c>
      <c r="B154" s="170">
        <v>1</v>
      </c>
      <c r="C154" s="170">
        <v>11</v>
      </c>
      <c r="D154" s="170">
        <v>12</v>
      </c>
    </row>
    <row r="155" spans="1:14" x14ac:dyDescent="0.35">
      <c r="A155" s="169" t="s">
        <v>61</v>
      </c>
      <c r="B155" s="170">
        <v>5</v>
      </c>
      <c r="C155" s="170">
        <v>6</v>
      </c>
      <c r="D155" s="170">
        <v>11</v>
      </c>
    </row>
    <row r="156" spans="1:14" x14ac:dyDescent="0.35">
      <c r="A156" s="169" t="s">
        <v>62</v>
      </c>
      <c r="B156" s="170">
        <v>1</v>
      </c>
      <c r="C156" s="170">
        <v>8</v>
      </c>
      <c r="D156" s="170">
        <v>9</v>
      </c>
    </row>
    <row r="157" spans="1:14" x14ac:dyDescent="0.35">
      <c r="A157" s="169" t="s">
        <v>27</v>
      </c>
      <c r="B157" s="170">
        <v>1</v>
      </c>
      <c r="C157" s="170">
        <v>5</v>
      </c>
      <c r="D157" s="170">
        <v>6</v>
      </c>
    </row>
    <row r="158" spans="1:14" x14ac:dyDescent="0.35">
      <c r="A158" s="169" t="s">
        <v>66</v>
      </c>
      <c r="B158" s="170">
        <v>2</v>
      </c>
      <c r="C158" s="170">
        <v>2</v>
      </c>
      <c r="D158" s="170">
        <v>4</v>
      </c>
    </row>
    <row r="159" spans="1:14" x14ac:dyDescent="0.35">
      <c r="A159" s="169" t="s">
        <v>63</v>
      </c>
      <c r="B159" s="170">
        <v>2</v>
      </c>
      <c r="C159" s="170">
        <v>2</v>
      </c>
      <c r="D159" s="170">
        <v>4</v>
      </c>
    </row>
    <row r="160" spans="1:14" x14ac:dyDescent="0.35">
      <c r="A160" s="169" t="s">
        <v>65</v>
      </c>
      <c r="B160" s="170">
        <v>2</v>
      </c>
      <c r="C160" s="170">
        <v>2</v>
      </c>
      <c r="D160" s="170">
        <v>4</v>
      </c>
    </row>
    <row r="161" spans="1:14" x14ac:dyDescent="0.35">
      <c r="A161" s="169" t="s">
        <v>67</v>
      </c>
      <c r="B161" s="170"/>
      <c r="C161" s="170">
        <v>4</v>
      </c>
      <c r="D161" s="170">
        <v>4</v>
      </c>
    </row>
    <row r="162" spans="1:14" x14ac:dyDescent="0.35">
      <c r="A162" s="169" t="s">
        <v>64</v>
      </c>
      <c r="B162" s="170"/>
      <c r="C162" s="170">
        <v>3</v>
      </c>
      <c r="D162" s="170">
        <v>3</v>
      </c>
    </row>
    <row r="163" spans="1:14" x14ac:dyDescent="0.35">
      <c r="A163" s="169" t="s">
        <v>19</v>
      </c>
      <c r="B163" s="170">
        <v>21</v>
      </c>
      <c r="C163" s="170">
        <v>50</v>
      </c>
      <c r="D163" s="170">
        <v>71</v>
      </c>
    </row>
    <row r="166" spans="1:14" ht="29" x14ac:dyDescent="0.35">
      <c r="A166" s="165" t="s">
        <v>113</v>
      </c>
      <c r="B166" s="165" t="s">
        <v>52</v>
      </c>
      <c r="N166" s="168" t="s">
        <v>114</v>
      </c>
    </row>
    <row r="167" spans="1:14" ht="29" x14ac:dyDescent="0.35">
      <c r="A167" s="165" t="s">
        <v>54</v>
      </c>
      <c r="B167" s="171" t="s">
        <v>104</v>
      </c>
      <c r="C167" s="172" t="s">
        <v>105</v>
      </c>
      <c r="D167" s="166" t="s">
        <v>115</v>
      </c>
      <c r="E167" s="170" t="s">
        <v>19</v>
      </c>
      <c r="N167" s="166" t="s">
        <v>116</v>
      </c>
    </row>
    <row r="168" spans="1:14" x14ac:dyDescent="0.35">
      <c r="A168" s="169" t="s">
        <v>27</v>
      </c>
      <c r="B168" s="170"/>
      <c r="C168" s="170">
        <v>2</v>
      </c>
      <c r="D168" s="170"/>
      <c r="E168" s="170">
        <v>2</v>
      </c>
    </row>
    <row r="169" spans="1:14" ht="29" x14ac:dyDescent="0.35">
      <c r="A169" s="169" t="s">
        <v>60</v>
      </c>
      <c r="B169" s="170">
        <v>1</v>
      </c>
      <c r="C169" s="170">
        <v>5</v>
      </c>
      <c r="D169" s="170"/>
      <c r="E169" s="170">
        <v>6</v>
      </c>
    </row>
    <row r="170" spans="1:14" x14ac:dyDescent="0.35">
      <c r="A170" s="169" t="s">
        <v>59</v>
      </c>
      <c r="B170" s="170"/>
      <c r="C170" s="170">
        <v>5</v>
      </c>
      <c r="D170" s="170"/>
      <c r="E170" s="170">
        <v>5</v>
      </c>
    </row>
    <row r="171" spans="1:14" x14ac:dyDescent="0.35">
      <c r="A171" s="169" t="s">
        <v>67</v>
      </c>
      <c r="B171" s="170"/>
      <c r="C171" s="170">
        <v>2</v>
      </c>
      <c r="D171" s="170"/>
      <c r="E171" s="170">
        <v>2</v>
      </c>
    </row>
    <row r="172" spans="1:14" x14ac:dyDescent="0.35">
      <c r="A172" s="169" t="s">
        <v>61</v>
      </c>
      <c r="B172" s="170"/>
      <c r="C172" s="170">
        <v>6</v>
      </c>
      <c r="D172" s="170"/>
      <c r="E172" s="170">
        <v>6</v>
      </c>
    </row>
    <row r="173" spans="1:14" x14ac:dyDescent="0.35">
      <c r="A173" s="169" t="s">
        <v>62</v>
      </c>
      <c r="B173" s="170"/>
      <c r="C173" s="170"/>
      <c r="D173" s="170">
        <v>1</v>
      </c>
      <c r="E173" s="170">
        <v>1</v>
      </c>
    </row>
    <row r="174" spans="1:14" x14ac:dyDescent="0.35">
      <c r="A174" s="169" t="s">
        <v>64</v>
      </c>
      <c r="B174" s="170"/>
      <c r="C174" s="170">
        <v>3</v>
      </c>
      <c r="D174" s="170"/>
      <c r="E174" s="170">
        <v>3</v>
      </c>
    </row>
    <row r="175" spans="1:14" x14ac:dyDescent="0.35">
      <c r="A175" s="169" t="s">
        <v>63</v>
      </c>
      <c r="B175" s="170"/>
      <c r="C175" s="170">
        <v>2</v>
      </c>
      <c r="D175" s="170"/>
      <c r="E175" s="170">
        <v>2</v>
      </c>
    </row>
    <row r="176" spans="1:14" x14ac:dyDescent="0.35">
      <c r="A176" s="169" t="s">
        <v>66</v>
      </c>
      <c r="B176" s="170"/>
      <c r="C176" s="170">
        <v>2</v>
      </c>
      <c r="D176" s="170"/>
      <c r="E176" s="170">
        <v>2</v>
      </c>
    </row>
    <row r="177" spans="1:14" x14ac:dyDescent="0.35">
      <c r="A177" s="169" t="s">
        <v>19</v>
      </c>
      <c r="B177" s="170">
        <v>1</v>
      </c>
      <c r="C177" s="170">
        <v>27</v>
      </c>
      <c r="D177" s="170">
        <v>1</v>
      </c>
      <c r="E177" s="170">
        <v>29</v>
      </c>
    </row>
    <row r="180" spans="1:14" ht="29" x14ac:dyDescent="0.35">
      <c r="A180" s="165" t="s">
        <v>117</v>
      </c>
      <c r="B180" s="165" t="s">
        <v>52</v>
      </c>
      <c r="N180" s="168" t="s">
        <v>118</v>
      </c>
    </row>
    <row r="181" spans="1:14" ht="58" x14ac:dyDescent="0.35">
      <c r="A181" s="165" t="s">
        <v>119</v>
      </c>
      <c r="B181" s="166" t="s">
        <v>120</v>
      </c>
      <c r="C181" s="170" t="s">
        <v>19</v>
      </c>
      <c r="N181" s="166" t="s">
        <v>121</v>
      </c>
    </row>
    <row r="182" spans="1:14" ht="29" x14ac:dyDescent="0.35">
      <c r="A182" s="169" t="s">
        <v>60</v>
      </c>
      <c r="B182" s="170">
        <v>3</v>
      </c>
      <c r="C182" s="170">
        <v>3</v>
      </c>
    </row>
    <row r="183" spans="1:14" x14ac:dyDescent="0.35">
      <c r="A183" s="169" t="s">
        <v>59</v>
      </c>
      <c r="B183" s="170">
        <v>3</v>
      </c>
      <c r="C183" s="170">
        <v>3</v>
      </c>
    </row>
    <row r="184" spans="1:14" x14ac:dyDescent="0.35">
      <c r="A184" s="169" t="s">
        <v>61</v>
      </c>
      <c r="B184" s="170">
        <v>2</v>
      </c>
      <c r="C184" s="170">
        <v>2</v>
      </c>
    </row>
    <row r="185" spans="1:14" x14ac:dyDescent="0.35">
      <c r="A185" s="169" t="s">
        <v>62</v>
      </c>
      <c r="B185" s="170">
        <v>2</v>
      </c>
      <c r="C185" s="170">
        <v>2</v>
      </c>
    </row>
    <row r="186" spans="1:14" x14ac:dyDescent="0.35">
      <c r="A186" s="169" t="s">
        <v>27</v>
      </c>
      <c r="B186" s="170">
        <v>2</v>
      </c>
      <c r="C186" s="170">
        <v>2</v>
      </c>
    </row>
    <row r="187" spans="1:14" x14ac:dyDescent="0.35">
      <c r="A187" s="169" t="s">
        <v>63</v>
      </c>
      <c r="B187" s="170">
        <v>1</v>
      </c>
      <c r="C187" s="170">
        <v>1</v>
      </c>
    </row>
    <row r="188" spans="1:14" x14ac:dyDescent="0.35">
      <c r="A188" s="169" t="s">
        <v>64</v>
      </c>
      <c r="B188" s="170">
        <v>1</v>
      </c>
      <c r="C188" s="170">
        <v>1</v>
      </c>
    </row>
    <row r="189" spans="1:14" x14ac:dyDescent="0.35">
      <c r="A189" s="169" t="s">
        <v>65</v>
      </c>
      <c r="B189" s="170">
        <v>1</v>
      </c>
      <c r="C189" s="170">
        <v>1</v>
      </c>
    </row>
    <row r="190" spans="1:14" x14ac:dyDescent="0.35">
      <c r="A190" s="169" t="s">
        <v>67</v>
      </c>
      <c r="B190" s="170">
        <v>1</v>
      </c>
      <c r="C190" s="170">
        <v>1</v>
      </c>
    </row>
    <row r="191" spans="1:14" x14ac:dyDescent="0.35">
      <c r="A191" s="169" t="s">
        <v>19</v>
      </c>
      <c r="B191" s="170">
        <v>16</v>
      </c>
      <c r="C191" s="170">
        <v>16</v>
      </c>
    </row>
    <row r="194" spans="1:5" x14ac:dyDescent="0.35">
      <c r="A194" s="165" t="s">
        <v>92</v>
      </c>
      <c r="B194" s="165" t="s">
        <v>52</v>
      </c>
    </row>
    <row r="195" spans="1:5" x14ac:dyDescent="0.35">
      <c r="A195" s="165" t="s">
        <v>122</v>
      </c>
      <c r="B195" s="171" t="s">
        <v>94</v>
      </c>
      <c r="C195" s="172" t="s">
        <v>95</v>
      </c>
      <c r="D195" s="170" t="s">
        <v>123</v>
      </c>
      <c r="E195" s="170" t="s">
        <v>19</v>
      </c>
    </row>
    <row r="196" spans="1:5" x14ac:dyDescent="0.35">
      <c r="A196" s="169" t="s">
        <v>124</v>
      </c>
      <c r="B196" s="170">
        <v>1</v>
      </c>
      <c r="C196" s="170">
        <v>5</v>
      </c>
      <c r="D196" s="170"/>
      <c r="E196" s="170">
        <v>6</v>
      </c>
    </row>
    <row r="197" spans="1:5" x14ac:dyDescent="0.35">
      <c r="A197" s="169" t="s">
        <v>125</v>
      </c>
      <c r="B197" s="170">
        <v>2</v>
      </c>
      <c r="C197" s="170">
        <v>1</v>
      </c>
      <c r="D197" s="170">
        <v>1</v>
      </c>
      <c r="E197" s="170">
        <v>4</v>
      </c>
    </row>
    <row r="198" spans="1:5" x14ac:dyDescent="0.35">
      <c r="A198" s="169" t="s">
        <v>126</v>
      </c>
      <c r="B198" s="171">
        <v>3</v>
      </c>
      <c r="C198" s="170"/>
      <c r="D198" s="170"/>
      <c r="E198" s="170">
        <v>3</v>
      </c>
    </row>
    <row r="199" spans="1:5" ht="30.75" customHeight="1" x14ac:dyDescent="0.35">
      <c r="A199" s="169" t="s">
        <v>127</v>
      </c>
      <c r="B199" s="170">
        <v>1</v>
      </c>
      <c r="C199" s="170">
        <v>2</v>
      </c>
      <c r="D199" s="170"/>
      <c r="E199" s="170">
        <v>3</v>
      </c>
    </row>
    <row r="200" spans="1:5" x14ac:dyDescent="0.35">
      <c r="A200" s="169" t="s">
        <v>128</v>
      </c>
      <c r="B200" s="170">
        <v>1</v>
      </c>
      <c r="C200" s="170">
        <v>2</v>
      </c>
      <c r="D200" s="170"/>
      <c r="E200" s="170">
        <v>3</v>
      </c>
    </row>
    <row r="201" spans="1:5" x14ac:dyDescent="0.35">
      <c r="A201" s="169" t="s">
        <v>129</v>
      </c>
      <c r="B201" s="171">
        <v>3</v>
      </c>
      <c r="C201" s="170"/>
      <c r="D201" s="170"/>
      <c r="E201" s="170">
        <v>3</v>
      </c>
    </row>
    <row r="202" spans="1:5" x14ac:dyDescent="0.35">
      <c r="A202" s="169" t="s">
        <v>130</v>
      </c>
      <c r="B202" s="171">
        <v>2</v>
      </c>
      <c r="C202" s="170"/>
      <c r="D202" s="170"/>
      <c r="E202" s="170">
        <v>2</v>
      </c>
    </row>
    <row r="203" spans="1:5" x14ac:dyDescent="0.35">
      <c r="A203" s="169" t="s">
        <v>131</v>
      </c>
      <c r="B203" s="170"/>
      <c r="C203" s="170">
        <v>2</v>
      </c>
      <c r="D203" s="170"/>
      <c r="E203" s="170">
        <v>2</v>
      </c>
    </row>
    <row r="204" spans="1:5" x14ac:dyDescent="0.35">
      <c r="A204" s="169" t="s">
        <v>132</v>
      </c>
      <c r="B204" s="170"/>
      <c r="C204" s="170">
        <v>2</v>
      </c>
      <c r="D204" s="170"/>
      <c r="E204" s="170">
        <v>2</v>
      </c>
    </row>
    <row r="205" spans="1:5" x14ac:dyDescent="0.35">
      <c r="A205" s="169" t="s">
        <v>133</v>
      </c>
      <c r="B205" s="170">
        <v>1</v>
      </c>
      <c r="C205" s="170">
        <v>1</v>
      </c>
      <c r="D205" s="170"/>
      <c r="E205" s="170">
        <v>2</v>
      </c>
    </row>
    <row r="206" spans="1:5" x14ac:dyDescent="0.35">
      <c r="A206" s="169" t="s">
        <v>134</v>
      </c>
      <c r="B206" s="170"/>
      <c r="C206" s="170">
        <v>1</v>
      </c>
      <c r="D206" s="170"/>
      <c r="E206" s="170">
        <v>1</v>
      </c>
    </row>
    <row r="207" spans="1:5" x14ac:dyDescent="0.35">
      <c r="A207" s="169" t="s">
        <v>19</v>
      </c>
      <c r="B207" s="170">
        <v>14</v>
      </c>
      <c r="C207" s="170">
        <v>16</v>
      </c>
      <c r="D207" s="170">
        <v>1</v>
      </c>
      <c r="E207" s="170">
        <v>31</v>
      </c>
    </row>
    <row r="208" spans="1:5" x14ac:dyDescent="0.35">
      <c r="A208"/>
      <c r="B208"/>
      <c r="C208"/>
      <c r="D208"/>
    </row>
    <row r="209" spans="1:4" x14ac:dyDescent="0.35">
      <c r="A209"/>
      <c r="B209"/>
      <c r="C209"/>
      <c r="D209"/>
    </row>
    <row r="210" spans="1:4" x14ac:dyDescent="0.35">
      <c r="A210"/>
      <c r="B210"/>
      <c r="C210"/>
      <c r="D210"/>
    </row>
    <row r="211" spans="1:4" x14ac:dyDescent="0.35">
      <c r="A211"/>
      <c r="B211"/>
      <c r="C211"/>
      <c r="D211"/>
    </row>
    <row r="212" spans="1:4" x14ac:dyDescent="0.35">
      <c r="A212"/>
      <c r="B212"/>
      <c r="C212"/>
      <c r="D212"/>
    </row>
    <row r="213" spans="1:4" x14ac:dyDescent="0.35">
      <c r="A213"/>
      <c r="B213"/>
      <c r="C213"/>
      <c r="D213"/>
    </row>
    <row r="214" spans="1:4" x14ac:dyDescent="0.35">
      <c r="A214"/>
      <c r="B214"/>
      <c r="C214"/>
      <c r="D214"/>
    </row>
    <row r="215" spans="1:4" x14ac:dyDescent="0.35">
      <c r="A215"/>
      <c r="B215"/>
      <c r="C215"/>
      <c r="D215"/>
    </row>
    <row r="216" spans="1:4" x14ac:dyDescent="0.35">
      <c r="A216"/>
      <c r="B216"/>
      <c r="C216"/>
      <c r="D216"/>
    </row>
    <row r="217" spans="1:4" x14ac:dyDescent="0.35">
      <c r="A217"/>
      <c r="B217"/>
      <c r="C217"/>
      <c r="D217"/>
    </row>
    <row r="218" spans="1:4" x14ac:dyDescent="0.35">
      <c r="A218"/>
      <c r="B218"/>
      <c r="C218"/>
      <c r="D218"/>
    </row>
    <row r="219" spans="1:4" x14ac:dyDescent="0.35">
      <c r="A219"/>
      <c r="B219"/>
      <c r="C219"/>
      <c r="D219"/>
    </row>
    <row r="220" spans="1:4" x14ac:dyDescent="0.35">
      <c r="A220"/>
      <c r="B220"/>
      <c r="C220"/>
      <c r="D22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FAD39-E67B-4EE2-9271-15F8ED80E999}">
  <sheetPr>
    <tabColor rgb="FF7030A0"/>
  </sheetPr>
  <dimension ref="A2:AE62"/>
  <sheetViews>
    <sheetView zoomScale="70" zoomScaleNormal="70" workbookViewId="0">
      <pane ySplit="3" topLeftCell="A18" activePane="bottomLeft" state="frozen"/>
      <selection pane="bottomLeft" activeCell="AE19" sqref="AE19"/>
    </sheetView>
  </sheetViews>
  <sheetFormatPr baseColWidth="10" defaultColWidth="10.81640625" defaultRowHeight="14.5" x14ac:dyDescent="0.35"/>
  <cols>
    <col min="1" max="1" width="6.54296875" style="37" customWidth="1"/>
    <col min="2" max="2" width="6.7265625" style="37" bestFit="1" customWidth="1"/>
    <col min="3" max="3" width="19.453125" style="37" customWidth="1"/>
    <col min="4" max="4" width="9.1796875" style="37" customWidth="1"/>
    <col min="5" max="5" width="29.81640625" style="37" customWidth="1"/>
    <col min="6" max="6" width="52.26953125" style="37" customWidth="1"/>
    <col min="7" max="7" width="37" style="37" customWidth="1"/>
    <col min="8" max="18" width="4.54296875" style="37" bestFit="1" customWidth="1"/>
    <col min="19" max="19" width="4.54296875" style="37" customWidth="1"/>
    <col min="20" max="20" width="10.81640625" style="37"/>
    <col min="21" max="21" width="28.1796875" style="37" customWidth="1"/>
    <col min="22" max="22" width="23.453125" style="37" customWidth="1"/>
    <col min="23" max="23" width="21" style="37" customWidth="1"/>
    <col min="24" max="24" width="16.453125" style="37" customWidth="1"/>
    <col min="25" max="25" width="14" style="37" customWidth="1"/>
    <col min="26" max="26" width="18" style="37" customWidth="1"/>
    <col min="27" max="27" width="18.26953125" style="37" customWidth="1"/>
    <col min="28" max="28" width="19" style="37" customWidth="1"/>
    <col min="29" max="29" width="14.54296875" style="37" bestFit="1" customWidth="1"/>
    <col min="30" max="30" width="10.453125" style="37" bestFit="1" customWidth="1"/>
    <col min="31" max="31" width="57.7265625" style="37" customWidth="1"/>
    <col min="32" max="16384" width="10.81640625" style="37"/>
  </cols>
  <sheetData>
    <row r="2" spans="2:31" ht="20.5" customHeight="1" x14ac:dyDescent="0.35">
      <c r="H2" s="242" t="s">
        <v>135</v>
      </c>
      <c r="I2" s="242"/>
      <c r="J2" s="242"/>
      <c r="K2" s="242"/>
      <c r="L2" s="242"/>
      <c r="M2" s="242"/>
      <c r="N2" s="242"/>
      <c r="O2" s="242"/>
      <c r="P2" s="242"/>
      <c r="Q2" s="242"/>
      <c r="R2" s="242"/>
      <c r="S2" s="242"/>
      <c r="Y2" s="38">
        <f>1/$X$61</f>
        <v>1.020408163265306E-2</v>
      </c>
      <c r="AA2" s="244" t="s">
        <v>136</v>
      </c>
      <c r="AB2" s="244"/>
      <c r="AC2" s="244"/>
      <c r="AD2" s="244"/>
      <c r="AE2" s="244"/>
    </row>
    <row r="3" spans="2:31" ht="60" x14ac:dyDescent="0.35">
      <c r="B3" s="23" t="s">
        <v>137</v>
      </c>
      <c r="C3" s="23" t="s">
        <v>138</v>
      </c>
      <c r="D3" s="23" t="s">
        <v>139</v>
      </c>
      <c r="E3" s="23" t="s">
        <v>140</v>
      </c>
      <c r="F3" s="23" t="s">
        <v>141</v>
      </c>
      <c r="G3" s="23" t="s">
        <v>142</v>
      </c>
      <c r="H3" s="24" t="s">
        <v>143</v>
      </c>
      <c r="I3" s="24" t="s">
        <v>144</v>
      </c>
      <c r="J3" s="24" t="s">
        <v>145</v>
      </c>
      <c r="K3" s="24" t="s">
        <v>146</v>
      </c>
      <c r="L3" s="24" t="s">
        <v>147</v>
      </c>
      <c r="M3" s="24" t="s">
        <v>148</v>
      </c>
      <c r="N3" s="24" t="s">
        <v>149</v>
      </c>
      <c r="O3" s="24" t="s">
        <v>150</v>
      </c>
      <c r="P3" s="24" t="s">
        <v>151</v>
      </c>
      <c r="Q3" s="24" t="s">
        <v>152</v>
      </c>
      <c r="R3" s="24" t="s">
        <v>153</v>
      </c>
      <c r="S3" s="24" t="s">
        <v>154</v>
      </c>
      <c r="T3" s="23" t="s">
        <v>155</v>
      </c>
      <c r="U3" s="25" t="s">
        <v>21</v>
      </c>
      <c r="V3" s="25" t="s">
        <v>156</v>
      </c>
      <c r="W3" s="25" t="s">
        <v>157</v>
      </c>
      <c r="X3" s="35" t="s">
        <v>158</v>
      </c>
      <c r="Y3" s="35" t="s">
        <v>159</v>
      </c>
      <c r="Z3" s="35" t="s">
        <v>160</v>
      </c>
      <c r="AA3" s="34" t="s">
        <v>161</v>
      </c>
      <c r="AB3" s="34" t="s">
        <v>162</v>
      </c>
      <c r="AC3" s="34" t="s">
        <v>163</v>
      </c>
      <c r="AD3" s="34" t="s">
        <v>164</v>
      </c>
      <c r="AE3" s="34" t="s">
        <v>165</v>
      </c>
    </row>
    <row r="4" spans="2:31" ht="46.5" x14ac:dyDescent="0.35">
      <c r="B4" s="1">
        <v>1</v>
      </c>
      <c r="C4" s="2" t="s">
        <v>9</v>
      </c>
      <c r="D4" s="1" t="s">
        <v>166</v>
      </c>
      <c r="E4" s="2" t="s">
        <v>167</v>
      </c>
      <c r="F4" s="2" t="s">
        <v>168</v>
      </c>
      <c r="G4" s="2" t="s">
        <v>169</v>
      </c>
      <c r="H4" s="3"/>
      <c r="I4" s="3"/>
      <c r="J4" s="3">
        <v>1</v>
      </c>
      <c r="K4" s="3"/>
      <c r="L4" s="3"/>
      <c r="M4" s="3"/>
      <c r="N4" s="3"/>
      <c r="O4" s="3"/>
      <c r="P4" s="3"/>
      <c r="Q4" s="3"/>
      <c r="R4" s="3"/>
      <c r="S4" s="3"/>
      <c r="T4" s="4">
        <f>SUM(H4:S4)</f>
        <v>1</v>
      </c>
      <c r="U4" s="2" t="s">
        <v>23</v>
      </c>
      <c r="V4" s="2" t="s">
        <v>45</v>
      </c>
      <c r="W4" s="5" t="s">
        <v>170</v>
      </c>
      <c r="X4" s="31">
        <f>COUNTA(H4:S4)</f>
        <v>1</v>
      </c>
      <c r="Y4" s="39">
        <f>$Y$2*X4</f>
        <v>1.020408163265306E-2</v>
      </c>
      <c r="Z4" s="39">
        <f>Y4/T4</f>
        <v>1.020408163265306E-2</v>
      </c>
      <c r="AA4" s="39">
        <f>Z4*SUM(H4:S4)</f>
        <v>1.020408163265306E-2</v>
      </c>
      <c r="AB4" s="41">
        <v>1</v>
      </c>
      <c r="AC4" s="39">
        <f>IFERROR(Z4*AB4,0)</f>
        <v>1.020408163265306E-2</v>
      </c>
      <c r="AD4" s="39">
        <f>IFERROR(AC4/AA4,"N/A")</f>
        <v>1</v>
      </c>
      <c r="AE4" s="36" t="s">
        <v>171</v>
      </c>
    </row>
    <row r="5" spans="2:31" ht="87" x14ac:dyDescent="0.35">
      <c r="B5" s="1">
        <v>2</v>
      </c>
      <c r="C5" s="2" t="s">
        <v>9</v>
      </c>
      <c r="D5" s="1" t="s">
        <v>172</v>
      </c>
      <c r="E5" s="2" t="s">
        <v>167</v>
      </c>
      <c r="F5" s="2" t="s">
        <v>173</v>
      </c>
      <c r="G5" s="2" t="s">
        <v>174</v>
      </c>
      <c r="H5" s="3"/>
      <c r="I5" s="3"/>
      <c r="J5" s="3">
        <v>1</v>
      </c>
      <c r="K5" s="3">
        <v>1</v>
      </c>
      <c r="L5" s="3"/>
      <c r="M5" s="3"/>
      <c r="N5" s="3"/>
      <c r="O5" s="3">
        <v>1</v>
      </c>
      <c r="P5" s="3"/>
      <c r="Q5" s="3"/>
      <c r="R5" s="3"/>
      <c r="S5" s="3"/>
      <c r="T5" s="4">
        <f t="shared" ref="T5:T59" si="0">SUM(H5:S5)</f>
        <v>3</v>
      </c>
      <c r="U5" s="2" t="s">
        <v>23</v>
      </c>
      <c r="V5" s="2" t="s">
        <v>45</v>
      </c>
      <c r="W5" s="5" t="s">
        <v>170</v>
      </c>
      <c r="X5" s="31">
        <f t="shared" ref="X5:X59" si="1">COUNTA(H5:S5)</f>
        <v>3</v>
      </c>
      <c r="Y5" s="39">
        <f t="shared" ref="Y5:Y59" si="2">$Y$2*X5</f>
        <v>3.0612244897959183E-2</v>
      </c>
      <c r="Z5" s="39">
        <f t="shared" ref="Z5:Z59" si="3">Y5/T5</f>
        <v>1.020408163265306E-2</v>
      </c>
      <c r="AA5" s="39">
        <f t="shared" ref="AA5:AA59" si="4">Z5*SUM(H5:S5)</f>
        <v>3.0612244897959183E-2</v>
      </c>
      <c r="AB5" s="41">
        <v>3</v>
      </c>
      <c r="AC5" s="39">
        <f t="shared" ref="AC5:AC59" si="5">IFERROR(Z5*AB5,0)</f>
        <v>3.0612244897959183E-2</v>
      </c>
      <c r="AD5" s="39">
        <f>IFERROR(AC5/AA5,"N/A")</f>
        <v>1</v>
      </c>
      <c r="AE5" s="36" t="s">
        <v>175</v>
      </c>
    </row>
    <row r="6" spans="2:31" ht="77.25" customHeight="1" x14ac:dyDescent="0.35">
      <c r="B6" s="1">
        <v>3</v>
      </c>
      <c r="C6" s="2" t="s">
        <v>9</v>
      </c>
      <c r="D6" s="1" t="s">
        <v>176</v>
      </c>
      <c r="E6" s="2" t="s">
        <v>177</v>
      </c>
      <c r="F6" s="6" t="s">
        <v>178</v>
      </c>
      <c r="G6" s="6" t="s">
        <v>179</v>
      </c>
      <c r="H6" s="3"/>
      <c r="I6" s="3"/>
      <c r="J6" s="3"/>
      <c r="K6" s="3"/>
      <c r="L6" s="3"/>
      <c r="M6" s="3"/>
      <c r="N6" s="3"/>
      <c r="O6" s="3">
        <v>1</v>
      </c>
      <c r="P6" s="3"/>
      <c r="Q6" s="3"/>
      <c r="R6" s="3"/>
      <c r="S6" s="3"/>
      <c r="T6" s="4">
        <f t="shared" si="0"/>
        <v>1</v>
      </c>
      <c r="U6" s="2" t="s">
        <v>23</v>
      </c>
      <c r="V6" s="2" t="s">
        <v>45</v>
      </c>
      <c r="W6" s="5" t="s">
        <v>170</v>
      </c>
      <c r="X6" s="31">
        <f t="shared" si="1"/>
        <v>1</v>
      </c>
      <c r="Y6" s="39">
        <f t="shared" si="2"/>
        <v>1.020408163265306E-2</v>
      </c>
      <c r="Z6" s="39">
        <f t="shared" si="3"/>
        <v>1.020408163265306E-2</v>
      </c>
      <c r="AA6" s="39">
        <f t="shared" si="4"/>
        <v>1.020408163265306E-2</v>
      </c>
      <c r="AB6" s="41">
        <v>1</v>
      </c>
      <c r="AC6" s="39">
        <f t="shared" si="5"/>
        <v>1.020408163265306E-2</v>
      </c>
      <c r="AD6" s="39">
        <f t="shared" ref="AD6:AD59" si="6">IFERROR(AC6/AA6,"N/A")</f>
        <v>1</v>
      </c>
      <c r="AE6" s="119" t="s">
        <v>180</v>
      </c>
    </row>
    <row r="7" spans="2:31" ht="46.5" x14ac:dyDescent="0.35">
      <c r="B7" s="1">
        <v>4</v>
      </c>
      <c r="C7" s="2" t="s">
        <v>9</v>
      </c>
      <c r="D7" s="1" t="s">
        <v>181</v>
      </c>
      <c r="E7" s="2" t="s">
        <v>182</v>
      </c>
      <c r="F7" s="6" t="s">
        <v>183</v>
      </c>
      <c r="G7" s="2" t="s">
        <v>184</v>
      </c>
      <c r="H7" s="3"/>
      <c r="I7" s="3"/>
      <c r="J7" s="3"/>
      <c r="K7" s="3"/>
      <c r="L7" s="3"/>
      <c r="M7" s="3"/>
      <c r="N7" s="3"/>
      <c r="O7" s="3"/>
      <c r="P7" s="3">
        <v>2</v>
      </c>
      <c r="Q7" s="3"/>
      <c r="R7" s="3"/>
      <c r="S7" s="3"/>
      <c r="T7" s="4">
        <f t="shared" si="0"/>
        <v>2</v>
      </c>
      <c r="U7" s="2" t="s">
        <v>31</v>
      </c>
      <c r="V7" s="2" t="s">
        <v>45</v>
      </c>
      <c r="W7" s="5" t="s">
        <v>170</v>
      </c>
      <c r="X7" s="31">
        <f t="shared" si="1"/>
        <v>1</v>
      </c>
      <c r="Y7" s="39">
        <f t="shared" si="2"/>
        <v>1.020408163265306E-2</v>
      </c>
      <c r="Z7" s="39">
        <f>Y7/T7</f>
        <v>5.1020408163265302E-3</v>
      </c>
      <c r="AA7" s="39">
        <f t="shared" si="4"/>
        <v>1.020408163265306E-2</v>
      </c>
      <c r="AB7" s="41">
        <v>0</v>
      </c>
      <c r="AC7" s="39">
        <f>IFERROR(Z7*AB7,0)</f>
        <v>0</v>
      </c>
      <c r="AD7" s="39">
        <f t="shared" si="6"/>
        <v>0</v>
      </c>
      <c r="AE7" s="36" t="s">
        <v>185</v>
      </c>
    </row>
    <row r="8" spans="2:31" ht="46.5" x14ac:dyDescent="0.35">
      <c r="B8" s="1">
        <v>5</v>
      </c>
      <c r="C8" s="2" t="s">
        <v>9</v>
      </c>
      <c r="D8" s="1" t="s">
        <v>186</v>
      </c>
      <c r="E8" s="6" t="s">
        <v>182</v>
      </c>
      <c r="F8" s="6" t="s">
        <v>187</v>
      </c>
      <c r="G8" s="6" t="s">
        <v>188</v>
      </c>
      <c r="H8" s="3"/>
      <c r="I8" s="3"/>
      <c r="J8" s="3"/>
      <c r="K8" s="3"/>
      <c r="L8" s="3"/>
      <c r="M8" s="3"/>
      <c r="N8" s="3"/>
      <c r="O8" s="3"/>
      <c r="P8" s="3"/>
      <c r="Q8" s="3">
        <v>1</v>
      </c>
      <c r="R8" s="3"/>
      <c r="S8" s="3"/>
      <c r="T8" s="4">
        <f t="shared" si="0"/>
        <v>1</v>
      </c>
      <c r="U8" s="2" t="s">
        <v>31</v>
      </c>
      <c r="V8" s="2" t="s">
        <v>45</v>
      </c>
      <c r="W8" s="5" t="s">
        <v>170</v>
      </c>
      <c r="X8" s="31">
        <f>COUNTA(H8:S8)</f>
        <v>1</v>
      </c>
      <c r="Y8" s="39">
        <f t="shared" si="2"/>
        <v>1.020408163265306E-2</v>
      </c>
      <c r="Z8" s="39">
        <f t="shared" si="3"/>
        <v>1.020408163265306E-2</v>
      </c>
      <c r="AA8" s="39">
        <f t="shared" si="4"/>
        <v>1.020408163265306E-2</v>
      </c>
      <c r="AB8" s="41">
        <v>1</v>
      </c>
      <c r="AC8" s="39">
        <f t="shared" si="5"/>
        <v>1.020408163265306E-2</v>
      </c>
      <c r="AD8" s="39">
        <f t="shared" si="6"/>
        <v>1</v>
      </c>
      <c r="AE8" s="36" t="s">
        <v>189</v>
      </c>
    </row>
    <row r="9" spans="2:31" ht="87" customHeight="1" x14ac:dyDescent="0.35">
      <c r="B9" s="1">
        <v>6</v>
      </c>
      <c r="C9" s="2" t="s">
        <v>9</v>
      </c>
      <c r="D9" s="1" t="s">
        <v>190</v>
      </c>
      <c r="E9" s="2" t="s">
        <v>191</v>
      </c>
      <c r="F9" s="6" t="s">
        <v>192</v>
      </c>
      <c r="G9" s="6" t="s">
        <v>193</v>
      </c>
      <c r="H9" s="3"/>
      <c r="I9" s="3">
        <v>1</v>
      </c>
      <c r="J9" s="3"/>
      <c r="K9" s="3"/>
      <c r="L9" s="3">
        <v>1</v>
      </c>
      <c r="M9" s="3"/>
      <c r="N9" s="3"/>
      <c r="O9" s="3"/>
      <c r="P9" s="3">
        <v>1</v>
      </c>
      <c r="Q9" s="3"/>
      <c r="R9" s="3"/>
      <c r="S9" s="3"/>
      <c r="T9" s="4">
        <f t="shared" si="0"/>
        <v>3</v>
      </c>
      <c r="U9" s="2" t="s">
        <v>31</v>
      </c>
      <c r="V9" s="2" t="s">
        <v>45</v>
      </c>
      <c r="W9" s="5" t="s">
        <v>170</v>
      </c>
      <c r="X9" s="31">
        <f t="shared" si="1"/>
        <v>3</v>
      </c>
      <c r="Y9" s="39">
        <f t="shared" si="2"/>
        <v>3.0612244897959183E-2</v>
      </c>
      <c r="Z9" s="39">
        <f t="shared" si="3"/>
        <v>1.020408163265306E-2</v>
      </c>
      <c r="AA9" s="39">
        <f t="shared" si="4"/>
        <v>3.0612244897959183E-2</v>
      </c>
      <c r="AB9" s="41">
        <v>3</v>
      </c>
      <c r="AC9" s="39">
        <f t="shared" si="5"/>
        <v>3.0612244897959183E-2</v>
      </c>
      <c r="AD9" s="39">
        <f t="shared" si="6"/>
        <v>1</v>
      </c>
      <c r="AE9" s="119" t="s">
        <v>194</v>
      </c>
    </row>
    <row r="10" spans="2:31" ht="71.25" customHeight="1" x14ac:dyDescent="0.35">
      <c r="B10" s="1">
        <v>7</v>
      </c>
      <c r="C10" s="2" t="s">
        <v>9</v>
      </c>
      <c r="D10" s="1" t="s">
        <v>195</v>
      </c>
      <c r="E10" s="2" t="s">
        <v>191</v>
      </c>
      <c r="F10" s="2" t="s">
        <v>196</v>
      </c>
      <c r="G10" s="2" t="s">
        <v>197</v>
      </c>
      <c r="H10" s="3"/>
      <c r="I10" s="3"/>
      <c r="J10" s="3"/>
      <c r="K10" s="3"/>
      <c r="L10" s="3"/>
      <c r="M10" s="3"/>
      <c r="N10" s="3">
        <v>1</v>
      </c>
      <c r="O10" s="3"/>
      <c r="P10" s="3"/>
      <c r="Q10" s="3"/>
      <c r="R10" s="3"/>
      <c r="S10" s="3">
        <v>1</v>
      </c>
      <c r="T10" s="4">
        <f t="shared" si="0"/>
        <v>2</v>
      </c>
      <c r="U10" s="173" t="s">
        <v>31</v>
      </c>
      <c r="V10" s="173" t="s">
        <v>45</v>
      </c>
      <c r="W10" s="5" t="s">
        <v>170</v>
      </c>
      <c r="X10" s="31">
        <f t="shared" si="1"/>
        <v>2</v>
      </c>
      <c r="Y10" s="39">
        <f t="shared" si="2"/>
        <v>2.0408163265306121E-2</v>
      </c>
      <c r="Z10" s="39">
        <f t="shared" si="3"/>
        <v>1.020408163265306E-2</v>
      </c>
      <c r="AA10" s="39">
        <f t="shared" si="4"/>
        <v>2.0408163265306121E-2</v>
      </c>
      <c r="AB10" s="41">
        <v>2</v>
      </c>
      <c r="AC10" s="39">
        <f t="shared" si="5"/>
        <v>2.0408163265306121E-2</v>
      </c>
      <c r="AD10" s="39">
        <f t="shared" si="6"/>
        <v>1</v>
      </c>
      <c r="AE10" s="36" t="s">
        <v>198</v>
      </c>
    </row>
    <row r="11" spans="2:31" ht="62" x14ac:dyDescent="0.35">
      <c r="B11" s="1">
        <v>8</v>
      </c>
      <c r="C11" s="2" t="s">
        <v>9</v>
      </c>
      <c r="D11" s="1" t="s">
        <v>199</v>
      </c>
      <c r="E11" s="2" t="s">
        <v>191</v>
      </c>
      <c r="F11" s="2" t="s">
        <v>200</v>
      </c>
      <c r="G11" s="2" t="s">
        <v>201</v>
      </c>
      <c r="H11" s="3"/>
      <c r="I11" s="3"/>
      <c r="J11" s="3"/>
      <c r="K11" s="3"/>
      <c r="L11" s="3"/>
      <c r="M11" s="3"/>
      <c r="N11" s="3">
        <v>1</v>
      </c>
      <c r="O11" s="3"/>
      <c r="P11" s="3"/>
      <c r="Q11" s="3"/>
      <c r="R11" s="3"/>
      <c r="S11" s="3"/>
      <c r="T11" s="4">
        <f t="shared" si="0"/>
        <v>1</v>
      </c>
      <c r="U11" s="174" t="s">
        <v>29</v>
      </c>
      <c r="V11" s="175" t="s">
        <v>41</v>
      </c>
      <c r="W11" s="5" t="s">
        <v>170</v>
      </c>
      <c r="X11" s="31">
        <f t="shared" si="1"/>
        <v>1</v>
      </c>
      <c r="Y11" s="39">
        <f t="shared" si="2"/>
        <v>1.020408163265306E-2</v>
      </c>
      <c r="Z11" s="39">
        <f t="shared" si="3"/>
        <v>1.020408163265306E-2</v>
      </c>
      <c r="AA11" s="39">
        <f t="shared" si="4"/>
        <v>1.020408163265306E-2</v>
      </c>
      <c r="AB11" s="41">
        <v>1</v>
      </c>
      <c r="AC11" s="39">
        <f t="shared" si="5"/>
        <v>1.020408163265306E-2</v>
      </c>
      <c r="AD11" s="39">
        <f t="shared" si="6"/>
        <v>1</v>
      </c>
      <c r="AE11" s="119" t="s">
        <v>202</v>
      </c>
    </row>
    <row r="12" spans="2:31" ht="46.5" x14ac:dyDescent="0.35">
      <c r="B12" s="1">
        <v>9</v>
      </c>
      <c r="C12" s="2" t="s">
        <v>9</v>
      </c>
      <c r="D12" s="1" t="s">
        <v>203</v>
      </c>
      <c r="E12" s="2" t="s">
        <v>204</v>
      </c>
      <c r="F12" s="2" t="s">
        <v>205</v>
      </c>
      <c r="G12" s="2" t="s">
        <v>206</v>
      </c>
      <c r="H12" s="3">
        <v>1</v>
      </c>
      <c r="I12" s="3"/>
      <c r="J12" s="3"/>
      <c r="K12" s="3"/>
      <c r="L12" s="3">
        <v>1</v>
      </c>
      <c r="M12" s="3"/>
      <c r="N12" s="3"/>
      <c r="O12" s="3"/>
      <c r="P12" s="3">
        <v>1</v>
      </c>
      <c r="Q12" s="3"/>
      <c r="R12" s="3"/>
      <c r="S12" s="3"/>
      <c r="T12" s="4">
        <f t="shared" si="0"/>
        <v>3</v>
      </c>
      <c r="U12" s="2" t="s">
        <v>29</v>
      </c>
      <c r="V12" s="6" t="s">
        <v>41</v>
      </c>
      <c r="W12" s="5" t="s">
        <v>170</v>
      </c>
      <c r="X12" s="31">
        <f>COUNTA(H12:S12)</f>
        <v>3</v>
      </c>
      <c r="Y12" s="39">
        <f t="shared" si="2"/>
        <v>3.0612244897959183E-2</v>
      </c>
      <c r="Z12" s="39">
        <f t="shared" si="3"/>
        <v>1.020408163265306E-2</v>
      </c>
      <c r="AA12" s="39">
        <f t="shared" si="4"/>
        <v>3.0612244897959183E-2</v>
      </c>
      <c r="AB12" s="41">
        <v>3</v>
      </c>
      <c r="AC12" s="39">
        <f t="shared" si="5"/>
        <v>3.0612244897959183E-2</v>
      </c>
      <c r="AD12" s="39">
        <f t="shared" si="6"/>
        <v>1</v>
      </c>
      <c r="AE12" s="36" t="s">
        <v>207</v>
      </c>
    </row>
    <row r="13" spans="2:31" ht="62" x14ac:dyDescent="0.35">
      <c r="B13" s="1">
        <v>10</v>
      </c>
      <c r="C13" s="2" t="s">
        <v>7</v>
      </c>
      <c r="D13" s="1" t="s">
        <v>208</v>
      </c>
      <c r="E13" s="2" t="s">
        <v>115</v>
      </c>
      <c r="F13" s="2" t="s">
        <v>209</v>
      </c>
      <c r="G13" s="2" t="s">
        <v>210</v>
      </c>
      <c r="H13" s="3"/>
      <c r="I13" s="3"/>
      <c r="J13" s="3"/>
      <c r="K13" s="3"/>
      <c r="L13" s="3"/>
      <c r="M13" s="3"/>
      <c r="N13" s="3">
        <v>1</v>
      </c>
      <c r="O13" s="3">
        <v>1</v>
      </c>
      <c r="P13" s="3"/>
      <c r="Q13" s="3"/>
      <c r="R13" s="3"/>
      <c r="S13" s="3"/>
      <c r="T13" s="4">
        <f t="shared" si="0"/>
        <v>2</v>
      </c>
      <c r="U13" s="2" t="s">
        <v>33</v>
      </c>
      <c r="V13" s="7" t="s">
        <v>211</v>
      </c>
      <c r="W13" s="5" t="s">
        <v>170</v>
      </c>
      <c r="X13" s="31">
        <f t="shared" si="1"/>
        <v>2</v>
      </c>
      <c r="Y13" s="39">
        <f t="shared" si="2"/>
        <v>2.0408163265306121E-2</v>
      </c>
      <c r="Z13" s="39">
        <f t="shared" si="3"/>
        <v>1.020408163265306E-2</v>
      </c>
      <c r="AA13" s="39">
        <f t="shared" si="4"/>
        <v>2.0408163265306121E-2</v>
      </c>
      <c r="AB13" s="41">
        <v>2</v>
      </c>
      <c r="AC13" s="39">
        <f t="shared" si="5"/>
        <v>2.0408163265306121E-2</v>
      </c>
      <c r="AD13" s="39">
        <f t="shared" si="6"/>
        <v>1</v>
      </c>
      <c r="AE13" s="36" t="s">
        <v>212</v>
      </c>
    </row>
    <row r="14" spans="2:31" ht="46.5" x14ac:dyDescent="0.35">
      <c r="B14" s="1">
        <v>11</v>
      </c>
      <c r="C14" s="2" t="s">
        <v>15</v>
      </c>
      <c r="D14" s="1" t="s">
        <v>213</v>
      </c>
      <c r="E14" s="2" t="s">
        <v>214</v>
      </c>
      <c r="F14" s="8" t="s">
        <v>215</v>
      </c>
      <c r="G14" s="5" t="s">
        <v>216</v>
      </c>
      <c r="H14" s="9">
        <v>1</v>
      </c>
      <c r="I14" s="9"/>
      <c r="J14" s="9"/>
      <c r="K14" s="9"/>
      <c r="L14" s="9"/>
      <c r="M14" s="9"/>
      <c r="N14" s="9"/>
      <c r="O14" s="9"/>
      <c r="P14" s="9"/>
      <c r="Q14" s="9"/>
      <c r="R14" s="9"/>
      <c r="S14" s="9"/>
      <c r="T14" s="4">
        <f t="shared" si="0"/>
        <v>1</v>
      </c>
      <c r="U14" s="10" t="s">
        <v>33</v>
      </c>
      <c r="V14" s="10" t="s">
        <v>45</v>
      </c>
      <c r="W14" s="5" t="s">
        <v>217</v>
      </c>
      <c r="X14" s="31">
        <f t="shared" si="1"/>
        <v>1</v>
      </c>
      <c r="Y14" s="39">
        <f>$Y$2*X14</f>
        <v>1.020408163265306E-2</v>
      </c>
      <c r="Z14" s="39">
        <f>Y14/T14</f>
        <v>1.020408163265306E-2</v>
      </c>
      <c r="AA14" s="39">
        <f t="shared" si="4"/>
        <v>1.020408163265306E-2</v>
      </c>
      <c r="AB14" s="41">
        <v>1</v>
      </c>
      <c r="AC14" s="39">
        <f t="shared" si="5"/>
        <v>1.020408163265306E-2</v>
      </c>
      <c r="AD14" s="39">
        <f t="shared" si="6"/>
        <v>1</v>
      </c>
      <c r="AE14" s="36" t="s">
        <v>218</v>
      </c>
    </row>
    <row r="15" spans="2:31" ht="46.5" x14ac:dyDescent="0.35">
      <c r="B15" s="1">
        <v>12</v>
      </c>
      <c r="C15" s="2" t="s">
        <v>15</v>
      </c>
      <c r="D15" s="1" t="s">
        <v>219</v>
      </c>
      <c r="E15" s="2" t="s">
        <v>214</v>
      </c>
      <c r="F15" s="7" t="s">
        <v>220</v>
      </c>
      <c r="G15" s="11" t="s">
        <v>221</v>
      </c>
      <c r="H15" s="9"/>
      <c r="I15" s="9"/>
      <c r="J15" s="9"/>
      <c r="K15" s="9"/>
      <c r="L15" s="9"/>
      <c r="M15" s="9"/>
      <c r="N15" s="9"/>
      <c r="O15" s="9"/>
      <c r="P15" s="9">
        <v>1</v>
      </c>
      <c r="Q15" s="9"/>
      <c r="R15" s="9"/>
      <c r="S15" s="9"/>
      <c r="T15" s="4">
        <f t="shared" si="0"/>
        <v>1</v>
      </c>
      <c r="U15" s="2" t="s">
        <v>35</v>
      </c>
      <c r="V15" s="7" t="s">
        <v>48</v>
      </c>
      <c r="W15" s="5" t="s">
        <v>170</v>
      </c>
      <c r="X15" s="31">
        <f t="shared" si="1"/>
        <v>1</v>
      </c>
      <c r="Y15" s="39">
        <f t="shared" si="2"/>
        <v>1.020408163265306E-2</v>
      </c>
      <c r="Z15" s="39">
        <f t="shared" si="3"/>
        <v>1.020408163265306E-2</v>
      </c>
      <c r="AA15" s="39">
        <f t="shared" si="4"/>
        <v>1.020408163265306E-2</v>
      </c>
      <c r="AB15" s="41">
        <v>0</v>
      </c>
      <c r="AC15" s="39">
        <f t="shared" si="5"/>
        <v>0</v>
      </c>
      <c r="AD15" s="39">
        <f t="shared" si="6"/>
        <v>0</v>
      </c>
      <c r="AE15" s="36" t="s">
        <v>222</v>
      </c>
    </row>
    <row r="16" spans="2:31" ht="108.5" x14ac:dyDescent="0.35">
      <c r="B16" s="1">
        <v>13</v>
      </c>
      <c r="C16" s="2" t="s">
        <v>15</v>
      </c>
      <c r="D16" s="1" t="s">
        <v>223</v>
      </c>
      <c r="E16" s="2" t="s">
        <v>214</v>
      </c>
      <c r="F16" s="12" t="s">
        <v>224</v>
      </c>
      <c r="G16" s="10" t="s">
        <v>225</v>
      </c>
      <c r="H16" s="9"/>
      <c r="I16" s="9"/>
      <c r="J16" s="9">
        <v>3</v>
      </c>
      <c r="K16" s="9"/>
      <c r="L16" s="9"/>
      <c r="M16" s="9">
        <v>3</v>
      </c>
      <c r="N16" s="9"/>
      <c r="O16" s="9"/>
      <c r="P16" s="9">
        <v>3</v>
      </c>
      <c r="Q16" s="9"/>
      <c r="R16" s="9"/>
      <c r="S16" s="9">
        <v>3</v>
      </c>
      <c r="T16" s="4">
        <f t="shared" si="0"/>
        <v>12</v>
      </c>
      <c r="U16" s="2" t="s">
        <v>34</v>
      </c>
      <c r="V16" s="2" t="s">
        <v>47</v>
      </c>
      <c r="W16" s="6" t="s">
        <v>226</v>
      </c>
      <c r="X16" s="31">
        <f t="shared" si="1"/>
        <v>4</v>
      </c>
      <c r="Y16" s="39">
        <f t="shared" si="2"/>
        <v>4.0816326530612242E-2</v>
      </c>
      <c r="Z16" s="39">
        <f t="shared" si="3"/>
        <v>3.4013605442176869E-3</v>
      </c>
      <c r="AA16" s="39">
        <f t="shared" si="4"/>
        <v>4.0816326530612242E-2</v>
      </c>
      <c r="AB16" s="41">
        <v>12</v>
      </c>
      <c r="AC16" s="39">
        <f t="shared" si="5"/>
        <v>4.0816326530612242E-2</v>
      </c>
      <c r="AD16" s="39">
        <f t="shared" si="6"/>
        <v>1</v>
      </c>
      <c r="AE16" s="36" t="s">
        <v>227</v>
      </c>
    </row>
    <row r="17" spans="2:31" ht="108.5" x14ac:dyDescent="0.35">
      <c r="B17" s="1">
        <v>14</v>
      </c>
      <c r="C17" s="2" t="s">
        <v>15</v>
      </c>
      <c r="D17" s="1" t="s">
        <v>228</v>
      </c>
      <c r="E17" s="2" t="s">
        <v>214</v>
      </c>
      <c r="F17" s="13" t="s">
        <v>229</v>
      </c>
      <c r="G17" s="13" t="s">
        <v>230</v>
      </c>
      <c r="H17" s="9"/>
      <c r="I17" s="9"/>
      <c r="J17" s="9">
        <v>2</v>
      </c>
      <c r="K17" s="9"/>
      <c r="L17" s="9"/>
      <c r="M17" s="9">
        <v>2</v>
      </c>
      <c r="N17" s="9"/>
      <c r="O17" s="9"/>
      <c r="P17" s="9">
        <v>2</v>
      </c>
      <c r="Q17" s="9"/>
      <c r="R17" s="9"/>
      <c r="S17" s="9">
        <v>2</v>
      </c>
      <c r="T17" s="4">
        <f t="shared" si="0"/>
        <v>8</v>
      </c>
      <c r="U17" s="2" t="s">
        <v>34</v>
      </c>
      <c r="V17" s="2" t="s">
        <v>45</v>
      </c>
      <c r="W17" s="6" t="s">
        <v>226</v>
      </c>
      <c r="X17" s="31">
        <f t="shared" si="1"/>
        <v>4</v>
      </c>
      <c r="Y17" s="39">
        <f t="shared" si="2"/>
        <v>4.0816326530612242E-2</v>
      </c>
      <c r="Z17" s="39">
        <f t="shared" si="3"/>
        <v>5.1020408163265302E-3</v>
      </c>
      <c r="AA17" s="39">
        <f t="shared" si="4"/>
        <v>4.0816326530612242E-2</v>
      </c>
      <c r="AB17" s="41">
        <v>4</v>
      </c>
      <c r="AC17" s="39">
        <f t="shared" si="5"/>
        <v>2.0408163265306121E-2</v>
      </c>
      <c r="AD17" s="39">
        <f t="shared" si="6"/>
        <v>0.5</v>
      </c>
      <c r="AE17" s="36" t="s">
        <v>231</v>
      </c>
    </row>
    <row r="18" spans="2:31" ht="155" x14ac:dyDescent="0.35">
      <c r="B18" s="1">
        <v>15</v>
      </c>
      <c r="C18" s="2" t="s">
        <v>15</v>
      </c>
      <c r="D18" s="1" t="s">
        <v>232</v>
      </c>
      <c r="E18" s="2" t="s">
        <v>233</v>
      </c>
      <c r="F18" s="14" t="s">
        <v>234</v>
      </c>
      <c r="G18" s="7" t="s">
        <v>235</v>
      </c>
      <c r="H18" s="9">
        <v>1</v>
      </c>
      <c r="I18" s="9"/>
      <c r="J18" s="9"/>
      <c r="K18" s="9"/>
      <c r="L18" s="9"/>
      <c r="M18" s="9"/>
      <c r="N18" s="9"/>
      <c r="O18" s="9"/>
      <c r="P18" s="9"/>
      <c r="Q18" s="9"/>
      <c r="R18" s="9"/>
      <c r="S18" s="9"/>
      <c r="T18" s="4">
        <f t="shared" si="0"/>
        <v>1</v>
      </c>
      <c r="U18" s="2" t="s">
        <v>33</v>
      </c>
      <c r="V18" s="7" t="s">
        <v>211</v>
      </c>
      <c r="W18" s="5" t="s">
        <v>170</v>
      </c>
      <c r="X18" s="31">
        <f>COUNTA(H18:S18)</f>
        <v>1</v>
      </c>
      <c r="Y18" s="39">
        <f t="shared" si="2"/>
        <v>1.020408163265306E-2</v>
      </c>
      <c r="Z18" s="39">
        <f t="shared" si="3"/>
        <v>1.020408163265306E-2</v>
      </c>
      <c r="AA18" s="39">
        <f t="shared" si="4"/>
        <v>1.020408163265306E-2</v>
      </c>
      <c r="AB18" s="41">
        <v>1</v>
      </c>
      <c r="AC18" s="39">
        <f t="shared" si="5"/>
        <v>1.020408163265306E-2</v>
      </c>
      <c r="AD18" s="39">
        <f t="shared" si="6"/>
        <v>1</v>
      </c>
      <c r="AE18" s="36" t="s">
        <v>236</v>
      </c>
    </row>
    <row r="19" spans="2:31" ht="108.5" x14ac:dyDescent="0.35">
      <c r="B19" s="1">
        <v>16</v>
      </c>
      <c r="C19" s="2" t="s">
        <v>15</v>
      </c>
      <c r="D19" s="1" t="s">
        <v>237</v>
      </c>
      <c r="E19" s="2" t="s">
        <v>233</v>
      </c>
      <c r="F19" s="7" t="s">
        <v>238</v>
      </c>
      <c r="G19" s="15" t="s">
        <v>239</v>
      </c>
      <c r="H19" s="9"/>
      <c r="I19" s="9">
        <v>1</v>
      </c>
      <c r="J19" s="9"/>
      <c r="K19" s="9"/>
      <c r="L19" s="9"/>
      <c r="M19" s="9"/>
      <c r="N19" s="9"/>
      <c r="O19" s="9">
        <v>1</v>
      </c>
      <c r="P19" s="9"/>
      <c r="Q19" s="9"/>
      <c r="R19" s="9"/>
      <c r="S19" s="9"/>
      <c r="T19" s="4">
        <f t="shared" si="0"/>
        <v>2</v>
      </c>
      <c r="U19" s="2" t="s">
        <v>34</v>
      </c>
      <c r="V19" s="2" t="s">
        <v>47</v>
      </c>
      <c r="W19" s="6" t="s">
        <v>226</v>
      </c>
      <c r="X19" s="31">
        <f t="shared" si="1"/>
        <v>2</v>
      </c>
      <c r="Y19" s="39">
        <f t="shared" si="2"/>
        <v>2.0408163265306121E-2</v>
      </c>
      <c r="Z19" s="39">
        <f t="shared" si="3"/>
        <v>1.020408163265306E-2</v>
      </c>
      <c r="AA19" s="39">
        <f t="shared" si="4"/>
        <v>2.0408163265306121E-2</v>
      </c>
      <c r="AB19" s="41">
        <v>2</v>
      </c>
      <c r="AC19" s="39">
        <f t="shared" si="5"/>
        <v>2.0408163265306121E-2</v>
      </c>
      <c r="AD19" s="39">
        <f t="shared" si="6"/>
        <v>1</v>
      </c>
      <c r="AE19" s="36" t="s">
        <v>1016</v>
      </c>
    </row>
    <row r="20" spans="2:31" ht="108.5" x14ac:dyDescent="0.35">
      <c r="B20" s="1">
        <v>17</v>
      </c>
      <c r="C20" s="2" t="s">
        <v>15</v>
      </c>
      <c r="D20" s="1" t="s">
        <v>240</v>
      </c>
      <c r="E20" s="2" t="s">
        <v>233</v>
      </c>
      <c r="F20" s="7" t="s">
        <v>241</v>
      </c>
      <c r="G20" s="11" t="s">
        <v>242</v>
      </c>
      <c r="H20" s="9"/>
      <c r="I20" s="9"/>
      <c r="J20" s="9">
        <v>1</v>
      </c>
      <c r="K20" s="9"/>
      <c r="L20" s="9"/>
      <c r="M20" s="9">
        <v>1</v>
      </c>
      <c r="N20" s="9"/>
      <c r="O20" s="9"/>
      <c r="P20" s="9">
        <v>1</v>
      </c>
      <c r="Q20" s="9"/>
      <c r="R20" s="9"/>
      <c r="S20" s="9">
        <v>1</v>
      </c>
      <c r="T20" s="4">
        <f t="shared" si="0"/>
        <v>4</v>
      </c>
      <c r="U20" s="2" t="s">
        <v>34</v>
      </c>
      <c r="V20" s="2" t="s">
        <v>47</v>
      </c>
      <c r="W20" s="6" t="s">
        <v>226</v>
      </c>
      <c r="X20" s="31">
        <f t="shared" si="1"/>
        <v>4</v>
      </c>
      <c r="Y20" s="39">
        <f t="shared" si="2"/>
        <v>4.0816326530612242E-2</v>
      </c>
      <c r="Z20" s="39">
        <f t="shared" si="3"/>
        <v>1.020408163265306E-2</v>
      </c>
      <c r="AA20" s="39">
        <f t="shared" si="4"/>
        <v>4.0816326530612242E-2</v>
      </c>
      <c r="AB20" s="41">
        <v>3</v>
      </c>
      <c r="AC20" s="39">
        <f t="shared" si="5"/>
        <v>3.0612244897959183E-2</v>
      </c>
      <c r="AD20" s="39">
        <f t="shared" si="6"/>
        <v>0.75</v>
      </c>
      <c r="AE20" s="36" t="s">
        <v>243</v>
      </c>
    </row>
    <row r="21" spans="2:31" ht="108.5" x14ac:dyDescent="0.35">
      <c r="B21" s="1">
        <v>18</v>
      </c>
      <c r="C21" s="2" t="s">
        <v>15</v>
      </c>
      <c r="D21" s="1" t="s">
        <v>244</v>
      </c>
      <c r="E21" s="2" t="s">
        <v>233</v>
      </c>
      <c r="F21" s="12" t="s">
        <v>245</v>
      </c>
      <c r="G21" s="7" t="s">
        <v>246</v>
      </c>
      <c r="H21" s="9"/>
      <c r="I21" s="9"/>
      <c r="J21" s="9"/>
      <c r="K21" s="9"/>
      <c r="L21" s="9"/>
      <c r="M21" s="9"/>
      <c r="N21" s="9">
        <v>1</v>
      </c>
      <c r="O21" s="9">
        <v>1</v>
      </c>
      <c r="P21" s="9">
        <v>1</v>
      </c>
      <c r="Q21" s="9"/>
      <c r="R21" s="9"/>
      <c r="S21" s="9"/>
      <c r="T21" s="4">
        <f t="shared" si="0"/>
        <v>3</v>
      </c>
      <c r="U21" s="2" t="s">
        <v>34</v>
      </c>
      <c r="V21" s="7" t="s">
        <v>47</v>
      </c>
      <c r="W21" s="6" t="s">
        <v>226</v>
      </c>
      <c r="X21" s="31">
        <f t="shared" si="1"/>
        <v>3</v>
      </c>
      <c r="Y21" s="39">
        <f t="shared" si="2"/>
        <v>3.0612244897959183E-2</v>
      </c>
      <c r="Z21" s="39">
        <f t="shared" si="3"/>
        <v>1.020408163265306E-2</v>
      </c>
      <c r="AA21" s="39">
        <f t="shared" si="4"/>
        <v>3.0612244897959183E-2</v>
      </c>
      <c r="AB21" s="41">
        <v>1</v>
      </c>
      <c r="AC21" s="39">
        <f t="shared" si="5"/>
        <v>1.020408163265306E-2</v>
      </c>
      <c r="AD21" s="39">
        <f t="shared" si="6"/>
        <v>0.33333333333333331</v>
      </c>
      <c r="AE21" s="36" t="s">
        <v>247</v>
      </c>
    </row>
    <row r="22" spans="2:31" ht="66.75" customHeight="1" x14ac:dyDescent="0.35">
      <c r="B22" s="1">
        <v>19</v>
      </c>
      <c r="C22" s="2" t="s">
        <v>15</v>
      </c>
      <c r="D22" s="1" t="s">
        <v>248</v>
      </c>
      <c r="E22" s="2" t="s">
        <v>233</v>
      </c>
      <c r="F22" s="7" t="s">
        <v>249</v>
      </c>
      <c r="G22" s="11" t="s">
        <v>250</v>
      </c>
      <c r="H22" s="9"/>
      <c r="I22" s="9"/>
      <c r="J22" s="9"/>
      <c r="K22" s="9"/>
      <c r="L22" s="9">
        <v>1</v>
      </c>
      <c r="M22" s="9">
        <v>1</v>
      </c>
      <c r="N22" s="9"/>
      <c r="O22" s="9"/>
      <c r="P22" s="9">
        <v>1</v>
      </c>
      <c r="Q22" s="9"/>
      <c r="R22" s="9"/>
      <c r="S22" s="9"/>
      <c r="T22" s="4">
        <f t="shared" si="0"/>
        <v>3</v>
      </c>
      <c r="U22" s="2" t="s">
        <v>33</v>
      </c>
      <c r="V22" s="7" t="s">
        <v>45</v>
      </c>
      <c r="W22" s="5" t="s">
        <v>217</v>
      </c>
      <c r="X22" s="31">
        <f t="shared" si="1"/>
        <v>3</v>
      </c>
      <c r="Y22" s="39">
        <f t="shared" si="2"/>
        <v>3.0612244897959183E-2</v>
      </c>
      <c r="Z22" s="39">
        <f t="shared" si="3"/>
        <v>1.020408163265306E-2</v>
      </c>
      <c r="AA22" s="39">
        <f t="shared" si="4"/>
        <v>3.0612244897959183E-2</v>
      </c>
      <c r="AB22" s="41">
        <v>2</v>
      </c>
      <c r="AC22" s="39">
        <f t="shared" si="5"/>
        <v>2.0408163265306121E-2</v>
      </c>
      <c r="AD22" s="39">
        <f t="shared" si="6"/>
        <v>0.66666666666666663</v>
      </c>
      <c r="AE22" s="36" t="s">
        <v>251</v>
      </c>
    </row>
    <row r="23" spans="2:31" ht="155" x14ac:dyDescent="0.35">
      <c r="B23" s="1">
        <v>20</v>
      </c>
      <c r="C23" s="2" t="s">
        <v>15</v>
      </c>
      <c r="D23" s="1" t="s">
        <v>252</v>
      </c>
      <c r="E23" s="2" t="s">
        <v>253</v>
      </c>
      <c r="F23" s="12" t="s">
        <v>254</v>
      </c>
      <c r="G23" s="7" t="s">
        <v>255</v>
      </c>
      <c r="H23" s="9">
        <v>1</v>
      </c>
      <c r="I23" s="9"/>
      <c r="J23" s="16"/>
      <c r="K23" s="9"/>
      <c r="L23" s="9"/>
      <c r="M23" s="9"/>
      <c r="N23" s="9"/>
      <c r="O23" s="9"/>
      <c r="P23" s="9"/>
      <c r="Q23" s="9"/>
      <c r="R23" s="9"/>
      <c r="S23" s="9"/>
      <c r="T23" s="4">
        <f t="shared" si="0"/>
        <v>1</v>
      </c>
      <c r="U23" s="2" t="s">
        <v>33</v>
      </c>
      <c r="V23" s="7" t="s">
        <v>211</v>
      </c>
      <c r="W23" s="5" t="s">
        <v>170</v>
      </c>
      <c r="X23" s="31">
        <f t="shared" si="1"/>
        <v>1</v>
      </c>
      <c r="Y23" s="39">
        <f t="shared" si="2"/>
        <v>1.020408163265306E-2</v>
      </c>
      <c r="Z23" s="39">
        <f t="shared" si="3"/>
        <v>1.020408163265306E-2</v>
      </c>
      <c r="AA23" s="39">
        <f t="shared" si="4"/>
        <v>1.020408163265306E-2</v>
      </c>
      <c r="AB23" s="41">
        <v>1</v>
      </c>
      <c r="AC23" s="39">
        <f t="shared" si="5"/>
        <v>1.020408163265306E-2</v>
      </c>
      <c r="AD23" s="39">
        <f t="shared" si="6"/>
        <v>1</v>
      </c>
      <c r="AE23" s="36" t="s">
        <v>256</v>
      </c>
    </row>
    <row r="24" spans="2:31" ht="93" x14ac:dyDescent="0.35">
      <c r="B24" s="1">
        <v>21</v>
      </c>
      <c r="C24" s="2" t="s">
        <v>15</v>
      </c>
      <c r="D24" s="1" t="s">
        <v>257</v>
      </c>
      <c r="E24" s="2" t="s">
        <v>253</v>
      </c>
      <c r="F24" s="15" t="s">
        <v>258</v>
      </c>
      <c r="G24" s="17" t="s">
        <v>259</v>
      </c>
      <c r="H24" s="9"/>
      <c r="I24" s="9"/>
      <c r="J24" s="9"/>
      <c r="K24" s="9"/>
      <c r="L24" s="9"/>
      <c r="M24" s="9"/>
      <c r="N24" s="9"/>
      <c r="O24" s="9">
        <v>1</v>
      </c>
      <c r="P24" s="9"/>
      <c r="Q24" s="9"/>
      <c r="R24" s="9"/>
      <c r="S24" s="9"/>
      <c r="T24" s="4">
        <f t="shared" si="0"/>
        <v>1</v>
      </c>
      <c r="U24" s="2" t="s">
        <v>33</v>
      </c>
      <c r="V24" s="7" t="s">
        <v>45</v>
      </c>
      <c r="W24" s="5" t="s">
        <v>217</v>
      </c>
      <c r="X24" s="31">
        <f t="shared" si="1"/>
        <v>1</v>
      </c>
      <c r="Y24" s="39">
        <f t="shared" si="2"/>
        <v>1.020408163265306E-2</v>
      </c>
      <c r="Z24" s="39">
        <f t="shared" si="3"/>
        <v>1.020408163265306E-2</v>
      </c>
      <c r="AA24" s="39">
        <f t="shared" si="4"/>
        <v>1.020408163265306E-2</v>
      </c>
      <c r="AB24" s="41">
        <v>0</v>
      </c>
      <c r="AC24" s="39">
        <f t="shared" si="5"/>
        <v>0</v>
      </c>
      <c r="AD24" s="39">
        <f t="shared" si="6"/>
        <v>0</v>
      </c>
      <c r="AE24" s="36" t="s">
        <v>260</v>
      </c>
    </row>
    <row r="25" spans="2:31" ht="93" x14ac:dyDescent="0.35">
      <c r="B25" s="1">
        <v>22</v>
      </c>
      <c r="C25" s="2" t="s">
        <v>15</v>
      </c>
      <c r="D25" s="1" t="s">
        <v>261</v>
      </c>
      <c r="E25" s="2" t="s">
        <v>253</v>
      </c>
      <c r="F25" s="12" t="s">
        <v>262</v>
      </c>
      <c r="G25" s="7" t="s">
        <v>263</v>
      </c>
      <c r="H25" s="9"/>
      <c r="I25" s="9"/>
      <c r="J25" s="9"/>
      <c r="K25" s="9"/>
      <c r="L25" s="9"/>
      <c r="M25" s="9"/>
      <c r="N25" s="9"/>
      <c r="O25" s="9"/>
      <c r="P25" s="9">
        <v>1</v>
      </c>
      <c r="Q25" s="9"/>
      <c r="R25" s="9"/>
      <c r="S25" s="9"/>
      <c r="T25" s="4">
        <f t="shared" si="0"/>
        <v>1</v>
      </c>
      <c r="U25" s="2" t="s">
        <v>33</v>
      </c>
      <c r="V25" s="7" t="s">
        <v>45</v>
      </c>
      <c r="W25" s="5" t="s">
        <v>217</v>
      </c>
      <c r="X25" s="31">
        <f t="shared" si="1"/>
        <v>1</v>
      </c>
      <c r="Y25" s="39">
        <f t="shared" si="2"/>
        <v>1.020408163265306E-2</v>
      </c>
      <c r="Z25" s="39">
        <f t="shared" si="3"/>
        <v>1.020408163265306E-2</v>
      </c>
      <c r="AA25" s="39">
        <f t="shared" si="4"/>
        <v>1.020408163265306E-2</v>
      </c>
      <c r="AB25" s="41">
        <v>1</v>
      </c>
      <c r="AC25" s="39">
        <f t="shared" si="5"/>
        <v>1.020408163265306E-2</v>
      </c>
      <c r="AD25" s="39">
        <f t="shared" si="6"/>
        <v>1</v>
      </c>
      <c r="AE25" s="36" t="s">
        <v>264</v>
      </c>
    </row>
    <row r="26" spans="2:31" ht="93" x14ac:dyDescent="0.35">
      <c r="B26" s="1">
        <v>23</v>
      </c>
      <c r="C26" s="2" t="s">
        <v>15</v>
      </c>
      <c r="D26" s="1" t="s">
        <v>265</v>
      </c>
      <c r="E26" s="2" t="s">
        <v>253</v>
      </c>
      <c r="F26" s="10" t="s">
        <v>266</v>
      </c>
      <c r="G26" s="2" t="s">
        <v>267</v>
      </c>
      <c r="H26" s="9"/>
      <c r="I26" s="9"/>
      <c r="J26" s="9">
        <v>1</v>
      </c>
      <c r="K26" s="9"/>
      <c r="L26" s="9"/>
      <c r="M26" s="9"/>
      <c r="N26" s="9"/>
      <c r="O26" s="9">
        <v>1</v>
      </c>
      <c r="P26" s="9">
        <v>1</v>
      </c>
      <c r="Q26" s="9"/>
      <c r="R26" s="9"/>
      <c r="S26" s="9"/>
      <c r="T26" s="4">
        <f t="shared" si="0"/>
        <v>3</v>
      </c>
      <c r="U26" s="2" t="s">
        <v>34</v>
      </c>
      <c r="V26" s="7" t="s">
        <v>211</v>
      </c>
      <c r="W26" s="5" t="s">
        <v>170</v>
      </c>
      <c r="X26" s="31">
        <f t="shared" si="1"/>
        <v>3</v>
      </c>
      <c r="Y26" s="39">
        <f t="shared" si="2"/>
        <v>3.0612244897959183E-2</v>
      </c>
      <c r="Z26" s="39">
        <f t="shared" si="3"/>
        <v>1.020408163265306E-2</v>
      </c>
      <c r="AA26" s="39">
        <f t="shared" si="4"/>
        <v>3.0612244897959183E-2</v>
      </c>
      <c r="AB26" s="41">
        <v>1</v>
      </c>
      <c r="AC26" s="39">
        <f t="shared" si="5"/>
        <v>1.020408163265306E-2</v>
      </c>
      <c r="AD26" s="39">
        <f t="shared" si="6"/>
        <v>0.33333333333333331</v>
      </c>
      <c r="AE26" s="36" t="s">
        <v>268</v>
      </c>
    </row>
    <row r="27" spans="2:31" ht="93" x14ac:dyDescent="0.35">
      <c r="B27" s="1">
        <v>24</v>
      </c>
      <c r="C27" s="2" t="s">
        <v>15</v>
      </c>
      <c r="D27" s="1" t="s">
        <v>269</v>
      </c>
      <c r="E27" s="2" t="s">
        <v>253</v>
      </c>
      <c r="F27" s="7" t="s">
        <v>270</v>
      </c>
      <c r="G27" s="7" t="s">
        <v>271</v>
      </c>
      <c r="H27" s="9"/>
      <c r="I27" s="9"/>
      <c r="J27" s="9"/>
      <c r="K27" s="9"/>
      <c r="L27" s="9"/>
      <c r="M27" s="9"/>
      <c r="N27" s="9"/>
      <c r="O27" s="9"/>
      <c r="P27" s="9">
        <v>1</v>
      </c>
      <c r="Q27" s="9"/>
      <c r="R27" s="9"/>
      <c r="S27" s="9"/>
      <c r="T27" s="4">
        <f t="shared" si="0"/>
        <v>1</v>
      </c>
      <c r="U27" s="2" t="s">
        <v>33</v>
      </c>
      <c r="V27" s="7" t="s">
        <v>45</v>
      </c>
      <c r="W27" s="5" t="s">
        <v>217</v>
      </c>
      <c r="X27" s="31">
        <f t="shared" si="1"/>
        <v>1</v>
      </c>
      <c r="Y27" s="39">
        <f t="shared" si="2"/>
        <v>1.020408163265306E-2</v>
      </c>
      <c r="Z27" s="39">
        <f t="shared" si="3"/>
        <v>1.020408163265306E-2</v>
      </c>
      <c r="AA27" s="39">
        <f t="shared" si="4"/>
        <v>1.020408163265306E-2</v>
      </c>
      <c r="AB27" s="41">
        <v>0</v>
      </c>
      <c r="AC27" s="39">
        <f t="shared" si="5"/>
        <v>0</v>
      </c>
      <c r="AD27" s="39">
        <f t="shared" si="6"/>
        <v>0</v>
      </c>
      <c r="AE27" s="36" t="s">
        <v>272</v>
      </c>
    </row>
    <row r="28" spans="2:31" ht="108.5" x14ac:dyDescent="0.35">
      <c r="B28" s="1">
        <v>25</v>
      </c>
      <c r="C28" s="2" t="s">
        <v>15</v>
      </c>
      <c r="D28" s="1" t="s">
        <v>273</v>
      </c>
      <c r="E28" s="2" t="s">
        <v>253</v>
      </c>
      <c r="F28" s="7" t="s">
        <v>274</v>
      </c>
      <c r="G28" s="7" t="s">
        <v>275</v>
      </c>
      <c r="H28" s="9"/>
      <c r="I28" s="9"/>
      <c r="J28" s="9"/>
      <c r="K28" s="9"/>
      <c r="L28" s="9"/>
      <c r="M28" s="9"/>
      <c r="N28" s="9"/>
      <c r="O28" s="9"/>
      <c r="P28" s="9">
        <v>1</v>
      </c>
      <c r="Q28" s="9"/>
      <c r="R28" s="9"/>
      <c r="S28" s="9"/>
      <c r="T28" s="4">
        <f t="shared" si="0"/>
        <v>1</v>
      </c>
      <c r="U28" s="2" t="s">
        <v>34</v>
      </c>
      <c r="V28" s="7" t="s">
        <v>47</v>
      </c>
      <c r="W28" s="6" t="s">
        <v>226</v>
      </c>
      <c r="X28" s="31">
        <f t="shared" si="1"/>
        <v>1</v>
      </c>
      <c r="Y28" s="39">
        <f t="shared" si="2"/>
        <v>1.020408163265306E-2</v>
      </c>
      <c r="Z28" s="39">
        <f t="shared" si="3"/>
        <v>1.020408163265306E-2</v>
      </c>
      <c r="AA28" s="39">
        <f t="shared" si="4"/>
        <v>1.020408163265306E-2</v>
      </c>
      <c r="AB28" s="41">
        <v>0</v>
      </c>
      <c r="AC28" s="39">
        <f t="shared" si="5"/>
        <v>0</v>
      </c>
      <c r="AD28" s="39">
        <f t="shared" si="6"/>
        <v>0</v>
      </c>
      <c r="AE28" s="36" t="s">
        <v>276</v>
      </c>
    </row>
    <row r="29" spans="2:31" ht="93" x14ac:dyDescent="0.35">
      <c r="B29" s="1">
        <v>26</v>
      </c>
      <c r="C29" s="2" t="s">
        <v>15</v>
      </c>
      <c r="D29" s="1" t="s">
        <v>277</v>
      </c>
      <c r="E29" s="2" t="s">
        <v>253</v>
      </c>
      <c r="F29" s="12" t="s">
        <v>278</v>
      </c>
      <c r="G29" s="7" t="s">
        <v>279</v>
      </c>
      <c r="H29" s="18"/>
      <c r="I29" s="18"/>
      <c r="J29" s="18"/>
      <c r="K29" s="18"/>
      <c r="L29" s="18"/>
      <c r="M29" s="9"/>
      <c r="N29" s="9"/>
      <c r="O29" s="9"/>
      <c r="P29" s="9"/>
      <c r="Q29" s="9">
        <v>1</v>
      </c>
      <c r="R29" s="9"/>
      <c r="S29" s="9"/>
      <c r="T29" s="4">
        <f t="shared" si="0"/>
        <v>1</v>
      </c>
      <c r="U29" s="2" t="s">
        <v>33</v>
      </c>
      <c r="V29" s="7" t="s">
        <v>45</v>
      </c>
      <c r="W29" s="5" t="s">
        <v>217</v>
      </c>
      <c r="X29" s="31">
        <f t="shared" si="1"/>
        <v>1</v>
      </c>
      <c r="Y29" s="39">
        <f t="shared" si="2"/>
        <v>1.020408163265306E-2</v>
      </c>
      <c r="Z29" s="39">
        <f t="shared" si="3"/>
        <v>1.020408163265306E-2</v>
      </c>
      <c r="AA29" s="39">
        <f t="shared" si="4"/>
        <v>1.020408163265306E-2</v>
      </c>
      <c r="AB29" s="41">
        <v>1</v>
      </c>
      <c r="AC29" s="39">
        <f t="shared" si="5"/>
        <v>1.020408163265306E-2</v>
      </c>
      <c r="AD29" s="39">
        <f t="shared" si="6"/>
        <v>1</v>
      </c>
      <c r="AE29" s="36" t="s">
        <v>280</v>
      </c>
    </row>
    <row r="30" spans="2:31" ht="93" x14ac:dyDescent="0.35">
      <c r="B30" s="1">
        <v>27</v>
      </c>
      <c r="C30" s="2" t="s">
        <v>15</v>
      </c>
      <c r="D30" s="1" t="s">
        <v>281</v>
      </c>
      <c r="E30" s="2" t="s">
        <v>253</v>
      </c>
      <c r="F30" s="7" t="s">
        <v>282</v>
      </c>
      <c r="G30" s="11" t="s">
        <v>283</v>
      </c>
      <c r="H30" s="9"/>
      <c r="I30" s="9"/>
      <c r="J30" s="9"/>
      <c r="K30" s="9"/>
      <c r="L30" s="9"/>
      <c r="M30" s="9"/>
      <c r="N30" s="9"/>
      <c r="O30" s="9"/>
      <c r="P30" s="9"/>
      <c r="Q30" s="9">
        <v>1</v>
      </c>
      <c r="R30" s="9"/>
      <c r="S30" s="9"/>
      <c r="T30" s="4">
        <f t="shared" si="0"/>
        <v>1</v>
      </c>
      <c r="U30" s="2" t="s">
        <v>33</v>
      </c>
      <c r="V30" s="7" t="s">
        <v>45</v>
      </c>
      <c r="W30" s="5" t="s">
        <v>217</v>
      </c>
      <c r="X30" s="31">
        <f t="shared" si="1"/>
        <v>1</v>
      </c>
      <c r="Y30" s="39">
        <f t="shared" si="2"/>
        <v>1.020408163265306E-2</v>
      </c>
      <c r="Z30" s="39">
        <f t="shared" si="3"/>
        <v>1.020408163265306E-2</v>
      </c>
      <c r="AA30" s="39">
        <f t="shared" si="4"/>
        <v>1.020408163265306E-2</v>
      </c>
      <c r="AB30" s="41">
        <v>0</v>
      </c>
      <c r="AC30" s="39">
        <f t="shared" si="5"/>
        <v>0</v>
      </c>
      <c r="AD30" s="39">
        <f t="shared" si="6"/>
        <v>0</v>
      </c>
      <c r="AE30" s="36" t="s">
        <v>276</v>
      </c>
    </row>
    <row r="31" spans="2:31" ht="279" x14ac:dyDescent="0.35">
      <c r="B31" s="1">
        <v>28</v>
      </c>
      <c r="C31" s="2" t="s">
        <v>15</v>
      </c>
      <c r="D31" s="1" t="s">
        <v>284</v>
      </c>
      <c r="E31" s="2" t="s">
        <v>253</v>
      </c>
      <c r="F31" s="7" t="s">
        <v>285</v>
      </c>
      <c r="G31" s="11" t="s">
        <v>286</v>
      </c>
      <c r="H31" s="9"/>
      <c r="I31" s="9"/>
      <c r="J31" s="9"/>
      <c r="K31" s="9"/>
      <c r="L31" s="9"/>
      <c r="M31" s="9"/>
      <c r="N31" s="9"/>
      <c r="O31" s="9"/>
      <c r="P31" s="9"/>
      <c r="Q31" s="9"/>
      <c r="R31" s="9"/>
      <c r="S31" s="9">
        <v>1</v>
      </c>
      <c r="T31" s="4">
        <f t="shared" si="0"/>
        <v>1</v>
      </c>
      <c r="U31" s="2" t="s">
        <v>33</v>
      </c>
      <c r="V31" s="7" t="s">
        <v>45</v>
      </c>
      <c r="W31" s="5" t="s">
        <v>217</v>
      </c>
      <c r="X31" s="31">
        <f t="shared" si="1"/>
        <v>1</v>
      </c>
      <c r="Y31" s="39">
        <f t="shared" si="2"/>
        <v>1.020408163265306E-2</v>
      </c>
      <c r="Z31" s="39">
        <f t="shared" si="3"/>
        <v>1.020408163265306E-2</v>
      </c>
      <c r="AA31" s="39">
        <f t="shared" si="4"/>
        <v>1.020408163265306E-2</v>
      </c>
      <c r="AB31" s="41">
        <v>0</v>
      </c>
      <c r="AC31" s="39">
        <f t="shared" si="5"/>
        <v>0</v>
      </c>
      <c r="AD31" s="39">
        <f t="shared" si="6"/>
        <v>0</v>
      </c>
      <c r="AE31" s="36" t="s">
        <v>287</v>
      </c>
    </row>
    <row r="32" spans="2:31" ht="62" x14ac:dyDescent="0.35">
      <c r="B32" s="1">
        <v>29</v>
      </c>
      <c r="C32" s="2" t="s">
        <v>13</v>
      </c>
      <c r="D32" s="1" t="s">
        <v>288</v>
      </c>
      <c r="E32" s="2" t="s">
        <v>289</v>
      </c>
      <c r="F32" s="2" t="s">
        <v>290</v>
      </c>
      <c r="G32" s="5" t="s">
        <v>291</v>
      </c>
      <c r="H32" s="3">
        <v>1</v>
      </c>
      <c r="I32" s="3"/>
      <c r="J32" s="3"/>
      <c r="K32" s="3"/>
      <c r="L32" s="3"/>
      <c r="M32" s="3"/>
      <c r="N32" s="3"/>
      <c r="O32" s="3"/>
      <c r="P32" s="3"/>
      <c r="Q32" s="3"/>
      <c r="R32" s="3"/>
      <c r="S32" s="3"/>
      <c r="T32" s="4">
        <f t="shared" si="0"/>
        <v>1</v>
      </c>
      <c r="U32" s="2" t="s">
        <v>31</v>
      </c>
      <c r="V32" s="2" t="s">
        <v>45</v>
      </c>
      <c r="W32" s="5" t="s">
        <v>217</v>
      </c>
      <c r="X32" s="31">
        <f t="shared" si="1"/>
        <v>1</v>
      </c>
      <c r="Y32" s="39">
        <f t="shared" si="2"/>
        <v>1.020408163265306E-2</v>
      </c>
      <c r="Z32" s="39">
        <f t="shared" si="3"/>
        <v>1.020408163265306E-2</v>
      </c>
      <c r="AA32" s="39">
        <f t="shared" si="4"/>
        <v>1.020408163265306E-2</v>
      </c>
      <c r="AB32" s="41">
        <v>1</v>
      </c>
      <c r="AC32" s="39">
        <f t="shared" si="5"/>
        <v>1.020408163265306E-2</v>
      </c>
      <c r="AD32" s="39">
        <f t="shared" si="6"/>
        <v>1</v>
      </c>
      <c r="AE32" s="36" t="s">
        <v>292</v>
      </c>
    </row>
    <row r="33" spans="1:31" ht="46.5" x14ac:dyDescent="0.35">
      <c r="B33" s="1">
        <v>30</v>
      </c>
      <c r="C33" s="2" t="s">
        <v>13</v>
      </c>
      <c r="D33" s="1" t="s">
        <v>293</v>
      </c>
      <c r="E33" s="2" t="s">
        <v>289</v>
      </c>
      <c r="F33" s="2" t="s">
        <v>294</v>
      </c>
      <c r="G33" s="7" t="s">
        <v>295</v>
      </c>
      <c r="H33" s="3"/>
      <c r="I33" s="3"/>
      <c r="J33" s="3"/>
      <c r="K33" s="3"/>
      <c r="L33" s="3"/>
      <c r="M33" s="3"/>
      <c r="N33" s="3"/>
      <c r="O33" s="3"/>
      <c r="P33" s="3">
        <v>1</v>
      </c>
      <c r="Q33" s="3"/>
      <c r="R33" s="3"/>
      <c r="S33" s="3"/>
      <c r="T33" s="4">
        <f t="shared" si="0"/>
        <v>1</v>
      </c>
      <c r="U33" s="2" t="s">
        <v>31</v>
      </c>
      <c r="V33" s="2" t="s">
        <v>211</v>
      </c>
      <c r="W33" s="5" t="s">
        <v>217</v>
      </c>
      <c r="X33" s="31">
        <f t="shared" si="1"/>
        <v>1</v>
      </c>
      <c r="Y33" s="39">
        <f t="shared" si="2"/>
        <v>1.020408163265306E-2</v>
      </c>
      <c r="Z33" s="39">
        <f t="shared" si="3"/>
        <v>1.020408163265306E-2</v>
      </c>
      <c r="AA33" s="39">
        <f t="shared" si="4"/>
        <v>1.020408163265306E-2</v>
      </c>
      <c r="AB33" s="41">
        <v>1</v>
      </c>
      <c r="AC33" s="39">
        <f t="shared" si="5"/>
        <v>1.020408163265306E-2</v>
      </c>
      <c r="AD33" s="39">
        <f t="shared" si="6"/>
        <v>1</v>
      </c>
      <c r="AE33" s="36" t="s">
        <v>296</v>
      </c>
    </row>
    <row r="34" spans="1:31" ht="136" customHeight="1" x14ac:dyDescent="0.35">
      <c r="B34" s="1">
        <v>31</v>
      </c>
      <c r="C34" s="2" t="s">
        <v>13</v>
      </c>
      <c r="D34" s="1" t="s">
        <v>297</v>
      </c>
      <c r="E34" s="2" t="s">
        <v>289</v>
      </c>
      <c r="F34" s="14" t="s">
        <v>298</v>
      </c>
      <c r="G34" s="19" t="s">
        <v>299</v>
      </c>
      <c r="H34" s="3"/>
      <c r="I34" s="3"/>
      <c r="J34" s="3"/>
      <c r="K34" s="3">
        <v>1</v>
      </c>
      <c r="L34" s="3"/>
      <c r="M34" s="3"/>
      <c r="N34" s="3"/>
      <c r="O34" s="3">
        <v>1</v>
      </c>
      <c r="P34" s="3"/>
      <c r="Q34" s="3"/>
      <c r="R34" s="3"/>
      <c r="S34" s="3"/>
      <c r="T34" s="4">
        <f t="shared" si="0"/>
        <v>2</v>
      </c>
      <c r="U34" s="2" t="s">
        <v>34</v>
      </c>
      <c r="V34" s="2" t="s">
        <v>211</v>
      </c>
      <c r="W34" s="5" t="s">
        <v>217</v>
      </c>
      <c r="X34" s="31">
        <f t="shared" si="1"/>
        <v>2</v>
      </c>
      <c r="Y34" s="39">
        <f t="shared" si="2"/>
        <v>2.0408163265306121E-2</v>
      </c>
      <c r="Z34" s="39">
        <f t="shared" si="3"/>
        <v>1.020408163265306E-2</v>
      </c>
      <c r="AA34" s="39">
        <f t="shared" si="4"/>
        <v>2.0408163265306121E-2</v>
      </c>
      <c r="AB34" s="41">
        <v>2</v>
      </c>
      <c r="AC34" s="39">
        <f t="shared" si="5"/>
        <v>2.0408163265306121E-2</v>
      </c>
      <c r="AD34" s="39">
        <f t="shared" si="6"/>
        <v>1</v>
      </c>
      <c r="AE34" s="36" t="s">
        <v>300</v>
      </c>
    </row>
    <row r="35" spans="1:31" ht="77.5" x14ac:dyDescent="0.35">
      <c r="B35" s="1">
        <v>32</v>
      </c>
      <c r="C35" s="2" t="s">
        <v>13</v>
      </c>
      <c r="D35" s="1" t="s">
        <v>301</v>
      </c>
      <c r="E35" s="2" t="s">
        <v>289</v>
      </c>
      <c r="F35" s="19" t="s">
        <v>302</v>
      </c>
      <c r="G35" s="19" t="s">
        <v>303</v>
      </c>
      <c r="H35" s="3"/>
      <c r="I35" s="3"/>
      <c r="J35" s="3"/>
      <c r="K35" s="3"/>
      <c r="L35" s="3"/>
      <c r="M35" s="3"/>
      <c r="N35" s="3"/>
      <c r="O35" s="3"/>
      <c r="P35" s="3"/>
      <c r="Q35" s="3"/>
      <c r="R35" s="3">
        <v>1</v>
      </c>
      <c r="S35" s="3"/>
      <c r="T35" s="4">
        <f t="shared" si="0"/>
        <v>1</v>
      </c>
      <c r="U35" s="2" t="s">
        <v>31</v>
      </c>
      <c r="V35" s="2" t="s">
        <v>211</v>
      </c>
      <c r="W35" s="5" t="s">
        <v>217</v>
      </c>
      <c r="X35" s="31">
        <f t="shared" si="1"/>
        <v>1</v>
      </c>
      <c r="Y35" s="39">
        <f t="shared" si="2"/>
        <v>1.020408163265306E-2</v>
      </c>
      <c r="Z35" s="39">
        <f t="shared" si="3"/>
        <v>1.020408163265306E-2</v>
      </c>
      <c r="AA35" s="39">
        <f t="shared" si="4"/>
        <v>1.020408163265306E-2</v>
      </c>
      <c r="AB35" s="41">
        <v>0</v>
      </c>
      <c r="AC35" s="39">
        <f t="shared" si="5"/>
        <v>0</v>
      </c>
      <c r="AD35" s="39">
        <f t="shared" si="6"/>
        <v>0</v>
      </c>
      <c r="AE35" s="36" t="s">
        <v>276</v>
      </c>
    </row>
    <row r="36" spans="1:31" ht="73.5" customHeight="1" x14ac:dyDescent="0.35">
      <c r="B36" s="1">
        <v>33</v>
      </c>
      <c r="C36" s="2" t="s">
        <v>13</v>
      </c>
      <c r="D36" s="1" t="s">
        <v>304</v>
      </c>
      <c r="E36" s="2" t="s">
        <v>289</v>
      </c>
      <c r="F36" s="19" t="s">
        <v>305</v>
      </c>
      <c r="G36" s="7" t="s">
        <v>306</v>
      </c>
      <c r="H36" s="9"/>
      <c r="I36" s="9"/>
      <c r="J36" s="9">
        <v>1</v>
      </c>
      <c r="K36" s="9"/>
      <c r="L36" s="9"/>
      <c r="M36" s="3"/>
      <c r="N36" s="3"/>
      <c r="O36" s="3"/>
      <c r="P36" s="3"/>
      <c r="Q36" s="3">
        <v>1</v>
      </c>
      <c r="R36" s="3"/>
      <c r="S36" s="3"/>
      <c r="T36" s="4">
        <f t="shared" si="0"/>
        <v>2</v>
      </c>
      <c r="U36" s="2" t="s">
        <v>34</v>
      </c>
      <c r="V36" s="2" t="s">
        <v>211</v>
      </c>
      <c r="W36" s="5" t="s">
        <v>217</v>
      </c>
      <c r="X36" s="31">
        <f t="shared" si="1"/>
        <v>2</v>
      </c>
      <c r="Y36" s="39">
        <f t="shared" si="2"/>
        <v>2.0408163265306121E-2</v>
      </c>
      <c r="Z36" s="39">
        <f t="shared" si="3"/>
        <v>1.020408163265306E-2</v>
      </c>
      <c r="AA36" s="39">
        <f t="shared" si="4"/>
        <v>2.0408163265306121E-2</v>
      </c>
      <c r="AB36" s="41">
        <v>0</v>
      </c>
      <c r="AC36" s="39">
        <f t="shared" si="5"/>
        <v>0</v>
      </c>
      <c r="AD36" s="39">
        <f t="shared" si="6"/>
        <v>0</v>
      </c>
      <c r="AE36" s="36" t="s">
        <v>307</v>
      </c>
    </row>
    <row r="37" spans="1:31" ht="110.25" customHeight="1" x14ac:dyDescent="0.35">
      <c r="B37" s="1">
        <v>34</v>
      </c>
      <c r="C37" s="2" t="s">
        <v>13</v>
      </c>
      <c r="D37" s="1" t="s">
        <v>308</v>
      </c>
      <c r="E37" s="2" t="s">
        <v>309</v>
      </c>
      <c r="F37" s="2" t="s">
        <v>310</v>
      </c>
      <c r="G37" s="7" t="s">
        <v>311</v>
      </c>
      <c r="H37" s="3"/>
      <c r="I37" s="3"/>
      <c r="J37" s="3"/>
      <c r="K37" s="3"/>
      <c r="L37" s="3"/>
      <c r="M37" s="3"/>
      <c r="N37" s="3"/>
      <c r="O37" s="3">
        <v>1</v>
      </c>
      <c r="P37" s="3"/>
      <c r="Q37" s="3"/>
      <c r="R37" s="3"/>
      <c r="S37" s="3">
        <v>1</v>
      </c>
      <c r="T37" s="4">
        <f t="shared" si="0"/>
        <v>2</v>
      </c>
      <c r="U37" s="2" t="s">
        <v>25</v>
      </c>
      <c r="V37" s="2" t="s">
        <v>39</v>
      </c>
      <c r="W37" s="6" t="s">
        <v>170</v>
      </c>
      <c r="X37" s="31">
        <f t="shared" si="1"/>
        <v>2</v>
      </c>
      <c r="Y37" s="39">
        <f t="shared" si="2"/>
        <v>2.0408163265306121E-2</v>
      </c>
      <c r="Z37" s="39">
        <f t="shared" si="3"/>
        <v>1.020408163265306E-2</v>
      </c>
      <c r="AA37" s="39">
        <f t="shared" si="4"/>
        <v>2.0408163265306121E-2</v>
      </c>
      <c r="AB37" s="41">
        <v>2</v>
      </c>
      <c r="AC37" s="39">
        <f t="shared" si="5"/>
        <v>2.0408163265306121E-2</v>
      </c>
      <c r="AD37" s="39">
        <f t="shared" si="6"/>
        <v>1</v>
      </c>
      <c r="AE37" s="36" t="s">
        <v>312</v>
      </c>
    </row>
    <row r="38" spans="1:31" ht="46.5" x14ac:dyDescent="0.35">
      <c r="B38" s="1">
        <v>35</v>
      </c>
      <c r="C38" s="2" t="s">
        <v>13</v>
      </c>
      <c r="D38" s="1" t="s">
        <v>313</v>
      </c>
      <c r="E38" s="2" t="s">
        <v>309</v>
      </c>
      <c r="F38" s="2" t="s">
        <v>314</v>
      </c>
      <c r="G38" s="7" t="s">
        <v>315</v>
      </c>
      <c r="H38" s="3"/>
      <c r="I38" s="3"/>
      <c r="J38" s="3"/>
      <c r="K38" s="3"/>
      <c r="L38" s="3"/>
      <c r="M38" s="3"/>
      <c r="N38" s="3"/>
      <c r="O38" s="3"/>
      <c r="P38" s="3"/>
      <c r="Q38" s="3"/>
      <c r="R38" s="3"/>
      <c r="S38" s="3">
        <v>1</v>
      </c>
      <c r="T38" s="4">
        <f t="shared" si="0"/>
        <v>1</v>
      </c>
      <c r="U38" s="2" t="s">
        <v>25</v>
      </c>
      <c r="V38" s="2" t="s">
        <v>39</v>
      </c>
      <c r="W38" s="6" t="s">
        <v>170</v>
      </c>
      <c r="X38" s="31">
        <f t="shared" si="1"/>
        <v>1</v>
      </c>
      <c r="Y38" s="39">
        <f t="shared" si="2"/>
        <v>1.020408163265306E-2</v>
      </c>
      <c r="Z38" s="39">
        <f t="shared" si="3"/>
        <v>1.020408163265306E-2</v>
      </c>
      <c r="AA38" s="39">
        <f t="shared" si="4"/>
        <v>1.020408163265306E-2</v>
      </c>
      <c r="AB38" s="41">
        <v>1</v>
      </c>
      <c r="AC38" s="39">
        <f t="shared" si="5"/>
        <v>1.020408163265306E-2</v>
      </c>
      <c r="AD38" s="39">
        <f t="shared" si="6"/>
        <v>1</v>
      </c>
      <c r="AE38" s="36" t="s">
        <v>316</v>
      </c>
    </row>
    <row r="39" spans="1:31" ht="46.5" x14ac:dyDescent="0.35">
      <c r="B39" s="1">
        <v>36</v>
      </c>
      <c r="C39" s="2" t="s">
        <v>13</v>
      </c>
      <c r="D39" s="1" t="s">
        <v>317</v>
      </c>
      <c r="E39" s="2" t="s">
        <v>309</v>
      </c>
      <c r="F39" s="20" t="s">
        <v>318</v>
      </c>
      <c r="G39" s="7" t="s">
        <v>319</v>
      </c>
      <c r="H39" s="3"/>
      <c r="I39" s="3"/>
      <c r="J39" s="3"/>
      <c r="K39" s="3"/>
      <c r="L39" s="3"/>
      <c r="M39" s="3"/>
      <c r="N39" s="3"/>
      <c r="O39" s="3">
        <v>1</v>
      </c>
      <c r="P39" s="3"/>
      <c r="Q39" s="3"/>
      <c r="R39" s="3"/>
      <c r="S39" s="3"/>
      <c r="T39" s="4">
        <f t="shared" si="0"/>
        <v>1</v>
      </c>
      <c r="U39" s="2" t="s">
        <v>25</v>
      </c>
      <c r="V39" s="2" t="s">
        <v>39</v>
      </c>
      <c r="W39" s="6" t="s">
        <v>170</v>
      </c>
      <c r="X39" s="31">
        <f t="shared" si="1"/>
        <v>1</v>
      </c>
      <c r="Y39" s="39">
        <f t="shared" si="2"/>
        <v>1.020408163265306E-2</v>
      </c>
      <c r="Z39" s="39">
        <f t="shared" si="3"/>
        <v>1.020408163265306E-2</v>
      </c>
      <c r="AA39" s="39">
        <f t="shared" si="4"/>
        <v>1.020408163265306E-2</v>
      </c>
      <c r="AB39" s="41">
        <v>1</v>
      </c>
      <c r="AC39" s="39">
        <f t="shared" si="5"/>
        <v>1.020408163265306E-2</v>
      </c>
      <c r="AD39" s="39">
        <f t="shared" si="6"/>
        <v>1</v>
      </c>
      <c r="AE39" s="36" t="s">
        <v>320</v>
      </c>
    </row>
    <row r="40" spans="1:31" ht="114.75" customHeight="1" x14ac:dyDescent="0.35">
      <c r="B40" s="1">
        <v>38</v>
      </c>
      <c r="C40" s="2" t="s">
        <v>13</v>
      </c>
      <c r="D40" s="1" t="s">
        <v>321</v>
      </c>
      <c r="E40" s="2" t="s">
        <v>322</v>
      </c>
      <c r="F40" s="19" t="s">
        <v>323</v>
      </c>
      <c r="G40" s="19" t="s">
        <v>324</v>
      </c>
      <c r="H40" s="3"/>
      <c r="I40" s="3"/>
      <c r="J40" s="3"/>
      <c r="K40" s="3"/>
      <c r="L40" s="3"/>
      <c r="M40" s="3"/>
      <c r="N40" s="3"/>
      <c r="O40" s="3">
        <v>1</v>
      </c>
      <c r="P40" s="3"/>
      <c r="Q40" s="3"/>
      <c r="R40" s="3"/>
      <c r="S40" s="3"/>
      <c r="T40" s="4">
        <f t="shared" si="0"/>
        <v>1</v>
      </c>
      <c r="U40" s="2" t="s">
        <v>34</v>
      </c>
      <c r="V40" s="2" t="s">
        <v>211</v>
      </c>
      <c r="W40" s="5" t="s">
        <v>217</v>
      </c>
      <c r="X40" s="31">
        <f t="shared" si="1"/>
        <v>1</v>
      </c>
      <c r="Y40" s="39">
        <f t="shared" si="2"/>
        <v>1.020408163265306E-2</v>
      </c>
      <c r="Z40" s="39">
        <f t="shared" si="3"/>
        <v>1.020408163265306E-2</v>
      </c>
      <c r="AA40" s="39">
        <f t="shared" si="4"/>
        <v>1.020408163265306E-2</v>
      </c>
      <c r="AB40" s="41">
        <v>0</v>
      </c>
      <c r="AC40" s="39">
        <f t="shared" si="5"/>
        <v>0</v>
      </c>
      <c r="AD40" s="39">
        <f t="shared" si="6"/>
        <v>0</v>
      </c>
      <c r="AE40" s="36" t="s">
        <v>276</v>
      </c>
    </row>
    <row r="41" spans="1:31" ht="62" x14ac:dyDescent="0.35">
      <c r="B41" s="1">
        <v>39</v>
      </c>
      <c r="C41" s="2" t="s">
        <v>13</v>
      </c>
      <c r="D41" s="1" t="s">
        <v>325</v>
      </c>
      <c r="E41" s="2" t="s">
        <v>322</v>
      </c>
      <c r="F41" s="2" t="s">
        <v>326</v>
      </c>
      <c r="G41" s="7" t="s">
        <v>327</v>
      </c>
      <c r="H41" s="3"/>
      <c r="I41" s="3"/>
      <c r="J41" s="3"/>
      <c r="K41" s="3"/>
      <c r="L41" s="3"/>
      <c r="M41" s="3"/>
      <c r="N41" s="3"/>
      <c r="O41" s="3"/>
      <c r="P41" s="3"/>
      <c r="Q41" s="3"/>
      <c r="R41" s="3"/>
      <c r="S41" s="3">
        <v>1</v>
      </c>
      <c r="T41" s="4">
        <f t="shared" si="0"/>
        <v>1</v>
      </c>
      <c r="U41" s="2" t="s">
        <v>34</v>
      </c>
      <c r="V41" s="2" t="s">
        <v>49</v>
      </c>
      <c r="W41" s="2" t="s">
        <v>328</v>
      </c>
      <c r="X41" s="31">
        <f t="shared" si="1"/>
        <v>1</v>
      </c>
      <c r="Y41" s="39">
        <f t="shared" si="2"/>
        <v>1.020408163265306E-2</v>
      </c>
      <c r="Z41" s="39">
        <f t="shared" si="3"/>
        <v>1.020408163265306E-2</v>
      </c>
      <c r="AA41" s="39">
        <f t="shared" si="4"/>
        <v>1.020408163265306E-2</v>
      </c>
      <c r="AB41" s="41">
        <v>0</v>
      </c>
      <c r="AC41" s="39">
        <f t="shared" si="5"/>
        <v>0</v>
      </c>
      <c r="AD41" s="39">
        <f t="shared" si="6"/>
        <v>0</v>
      </c>
      <c r="AE41" s="36" t="s">
        <v>276</v>
      </c>
    </row>
    <row r="42" spans="1:31" ht="62" x14ac:dyDescent="0.35">
      <c r="B42" s="1">
        <v>40</v>
      </c>
      <c r="C42" s="2" t="s">
        <v>13</v>
      </c>
      <c r="D42" s="1" t="s">
        <v>329</v>
      </c>
      <c r="E42" s="2" t="s">
        <v>330</v>
      </c>
      <c r="F42" s="2" t="s">
        <v>331</v>
      </c>
      <c r="G42" s="11" t="s">
        <v>250</v>
      </c>
      <c r="H42" s="3"/>
      <c r="I42" s="3"/>
      <c r="J42" s="3"/>
      <c r="K42" s="3"/>
      <c r="L42" s="3"/>
      <c r="M42" s="3"/>
      <c r="N42" s="3"/>
      <c r="O42" s="3"/>
      <c r="P42" s="3"/>
      <c r="Q42" s="3"/>
      <c r="R42" s="3"/>
      <c r="S42" s="3">
        <v>1</v>
      </c>
      <c r="T42" s="4">
        <f t="shared" si="0"/>
        <v>1</v>
      </c>
      <c r="U42" s="2" t="s">
        <v>34</v>
      </c>
      <c r="V42" s="2" t="s">
        <v>211</v>
      </c>
      <c r="W42" s="5" t="s">
        <v>217</v>
      </c>
      <c r="X42" s="31">
        <f t="shared" si="1"/>
        <v>1</v>
      </c>
      <c r="Y42" s="39">
        <f t="shared" si="2"/>
        <v>1.020408163265306E-2</v>
      </c>
      <c r="Z42" s="39">
        <f t="shared" si="3"/>
        <v>1.020408163265306E-2</v>
      </c>
      <c r="AA42" s="39">
        <f t="shared" si="4"/>
        <v>1.020408163265306E-2</v>
      </c>
      <c r="AB42" s="41">
        <v>1</v>
      </c>
      <c r="AC42" s="39">
        <f t="shared" si="5"/>
        <v>1.020408163265306E-2</v>
      </c>
      <c r="AD42" s="39">
        <f t="shared" si="6"/>
        <v>1</v>
      </c>
      <c r="AE42" s="36" t="s">
        <v>332</v>
      </c>
    </row>
    <row r="43" spans="1:31" ht="46.5" x14ac:dyDescent="0.35">
      <c r="B43" s="1">
        <v>41</v>
      </c>
      <c r="C43" s="2" t="s">
        <v>13</v>
      </c>
      <c r="D43" s="1" t="s">
        <v>333</v>
      </c>
      <c r="E43" s="2" t="s">
        <v>334</v>
      </c>
      <c r="F43" s="2" t="s">
        <v>335</v>
      </c>
      <c r="G43" s="15" t="s">
        <v>336</v>
      </c>
      <c r="H43" s="3"/>
      <c r="I43" s="3"/>
      <c r="J43" s="3"/>
      <c r="K43" s="3">
        <v>1</v>
      </c>
      <c r="L43" s="3"/>
      <c r="M43" s="3"/>
      <c r="N43" s="3">
        <v>1</v>
      </c>
      <c r="O43" s="3"/>
      <c r="P43" s="3"/>
      <c r="Q43" s="3">
        <v>1</v>
      </c>
      <c r="R43" s="3"/>
      <c r="S43" s="3"/>
      <c r="T43" s="4">
        <f t="shared" si="0"/>
        <v>3</v>
      </c>
      <c r="U43" s="2" t="s">
        <v>31</v>
      </c>
      <c r="V43" s="2" t="s">
        <v>211</v>
      </c>
      <c r="W43" s="5" t="s">
        <v>217</v>
      </c>
      <c r="X43" s="31">
        <f t="shared" si="1"/>
        <v>3</v>
      </c>
      <c r="Y43" s="39">
        <f t="shared" si="2"/>
        <v>3.0612244897959183E-2</v>
      </c>
      <c r="Z43" s="39">
        <f t="shared" si="3"/>
        <v>1.020408163265306E-2</v>
      </c>
      <c r="AA43" s="39">
        <f t="shared" si="4"/>
        <v>3.0612244897959183E-2</v>
      </c>
      <c r="AB43" s="41">
        <v>3</v>
      </c>
      <c r="AC43" s="39">
        <f t="shared" si="5"/>
        <v>3.0612244897959183E-2</v>
      </c>
      <c r="AD43" s="39">
        <f t="shared" si="6"/>
        <v>1</v>
      </c>
      <c r="AE43" s="36" t="s">
        <v>337</v>
      </c>
    </row>
    <row r="44" spans="1:31" ht="46.5" x14ac:dyDescent="0.35">
      <c r="B44" s="1">
        <v>42</v>
      </c>
      <c r="C44" s="2" t="s">
        <v>13</v>
      </c>
      <c r="D44" s="1" t="s">
        <v>338</v>
      </c>
      <c r="E44" s="2" t="s">
        <v>334</v>
      </c>
      <c r="F44" s="2" t="s">
        <v>339</v>
      </c>
      <c r="G44" s="15" t="s">
        <v>340</v>
      </c>
      <c r="H44" s="3">
        <v>1</v>
      </c>
      <c r="I44" s="3"/>
      <c r="J44" s="3"/>
      <c r="K44" s="3">
        <v>1</v>
      </c>
      <c r="L44" s="3"/>
      <c r="M44" s="3"/>
      <c r="N44" s="3">
        <v>1</v>
      </c>
      <c r="O44" s="3"/>
      <c r="P44" s="3"/>
      <c r="Q44" s="3">
        <v>1</v>
      </c>
      <c r="R44" s="3"/>
      <c r="S44" s="3"/>
      <c r="T44" s="4">
        <f t="shared" si="0"/>
        <v>4</v>
      </c>
      <c r="U44" s="2" t="s">
        <v>31</v>
      </c>
      <c r="V44" s="2" t="s">
        <v>211</v>
      </c>
      <c r="W44" s="5" t="s">
        <v>217</v>
      </c>
      <c r="X44" s="31">
        <f t="shared" si="1"/>
        <v>4</v>
      </c>
      <c r="Y44" s="39">
        <f t="shared" si="2"/>
        <v>4.0816326530612242E-2</v>
      </c>
      <c r="Z44" s="39">
        <f t="shared" si="3"/>
        <v>1.020408163265306E-2</v>
      </c>
      <c r="AA44" s="39">
        <f t="shared" si="4"/>
        <v>4.0816326530612242E-2</v>
      </c>
      <c r="AB44" s="41">
        <v>4</v>
      </c>
      <c r="AC44" s="39">
        <f t="shared" si="5"/>
        <v>4.0816326530612242E-2</v>
      </c>
      <c r="AD44" s="39">
        <f t="shared" si="6"/>
        <v>1</v>
      </c>
      <c r="AE44" s="36" t="s">
        <v>341</v>
      </c>
    </row>
    <row r="45" spans="1:31" ht="93" x14ac:dyDescent="0.35">
      <c r="B45" s="1">
        <v>43</v>
      </c>
      <c r="C45" s="2" t="s">
        <v>13</v>
      </c>
      <c r="D45" s="1" t="s">
        <v>342</v>
      </c>
      <c r="E45" s="117" t="s">
        <v>334</v>
      </c>
      <c r="F45" s="117" t="s">
        <v>343</v>
      </c>
      <c r="G45" s="118" t="s">
        <v>344</v>
      </c>
      <c r="H45" s="3"/>
      <c r="I45" s="3"/>
      <c r="J45" s="3"/>
      <c r="K45" s="3"/>
      <c r="L45" s="3"/>
      <c r="M45" s="3"/>
      <c r="N45" s="3"/>
      <c r="O45" s="3">
        <v>1</v>
      </c>
      <c r="P45" s="3"/>
      <c r="Q45" s="3"/>
      <c r="R45" s="3"/>
      <c r="S45" s="3"/>
      <c r="T45" s="4">
        <f t="shared" si="0"/>
        <v>1</v>
      </c>
      <c r="U45" s="2" t="s">
        <v>31</v>
      </c>
      <c r="V45" s="2" t="s">
        <v>211</v>
      </c>
      <c r="W45" s="5" t="s">
        <v>345</v>
      </c>
      <c r="X45" s="31">
        <f t="shared" ref="X45" si="7">COUNTA(H45:S45)</f>
        <v>1</v>
      </c>
      <c r="Y45" s="39">
        <f t="shared" ref="Y45" si="8">$Y$2*X45</f>
        <v>1.020408163265306E-2</v>
      </c>
      <c r="Z45" s="39">
        <f t="shared" ref="Z45" si="9">Y45/T45</f>
        <v>1.020408163265306E-2</v>
      </c>
      <c r="AA45" s="39">
        <f t="shared" si="4"/>
        <v>1.020408163265306E-2</v>
      </c>
      <c r="AB45" s="41">
        <v>1</v>
      </c>
      <c r="AC45" s="39">
        <f t="shared" ref="AC45" si="10">IFERROR(Z45*AB45,0)</f>
        <v>1.020408163265306E-2</v>
      </c>
      <c r="AD45" s="39">
        <f t="shared" ref="AD45" si="11">IFERROR(AC45/AA45,"N/A")</f>
        <v>1</v>
      </c>
      <c r="AE45" s="36" t="s">
        <v>346</v>
      </c>
    </row>
    <row r="46" spans="1:31" ht="62" x14ac:dyDescent="0.35">
      <c r="B46" s="1">
        <v>45</v>
      </c>
      <c r="C46" s="2" t="s">
        <v>17</v>
      </c>
      <c r="D46" s="1" t="s">
        <v>347</v>
      </c>
      <c r="E46" s="2" t="s">
        <v>348</v>
      </c>
      <c r="F46" s="21" t="s">
        <v>349</v>
      </c>
      <c r="G46" s="21" t="s">
        <v>350</v>
      </c>
      <c r="H46" s="3"/>
      <c r="I46" s="3"/>
      <c r="J46" s="3"/>
      <c r="K46" s="3">
        <v>1</v>
      </c>
      <c r="L46" s="3"/>
      <c r="M46" s="3"/>
      <c r="N46" s="3"/>
      <c r="O46" s="3"/>
      <c r="P46" s="3"/>
      <c r="Q46" s="3"/>
      <c r="R46" s="3"/>
      <c r="S46" s="3"/>
      <c r="T46" s="4">
        <f t="shared" si="0"/>
        <v>1</v>
      </c>
      <c r="U46" s="2" t="s">
        <v>34</v>
      </c>
      <c r="V46" s="2" t="s">
        <v>211</v>
      </c>
      <c r="W46" s="10" t="s">
        <v>170</v>
      </c>
      <c r="X46" s="31">
        <f t="shared" si="1"/>
        <v>1</v>
      </c>
      <c r="Y46" s="39">
        <f t="shared" si="2"/>
        <v>1.020408163265306E-2</v>
      </c>
      <c r="Z46" s="39">
        <f t="shared" si="3"/>
        <v>1.020408163265306E-2</v>
      </c>
      <c r="AA46" s="39">
        <f t="shared" si="4"/>
        <v>1.020408163265306E-2</v>
      </c>
      <c r="AB46" s="41">
        <v>1</v>
      </c>
      <c r="AC46" s="39">
        <f t="shared" si="5"/>
        <v>1.020408163265306E-2</v>
      </c>
      <c r="AD46" s="39">
        <f t="shared" si="6"/>
        <v>1</v>
      </c>
      <c r="AE46" s="36" t="s">
        <v>351</v>
      </c>
    </row>
    <row r="47" spans="1:31" ht="93" customHeight="1" x14ac:dyDescent="0.35">
      <c r="A47" s="37">
        <v>0</v>
      </c>
      <c r="B47" s="1">
        <v>46</v>
      </c>
      <c r="C47" s="2" t="s">
        <v>17</v>
      </c>
      <c r="D47" s="1" t="s">
        <v>352</v>
      </c>
      <c r="E47" s="2" t="s">
        <v>353</v>
      </c>
      <c r="F47" s="21" t="s">
        <v>354</v>
      </c>
      <c r="G47" s="21" t="s">
        <v>355</v>
      </c>
      <c r="H47" s="3">
        <v>1</v>
      </c>
      <c r="I47" s="3"/>
      <c r="J47" s="3"/>
      <c r="K47" s="3"/>
      <c r="L47" s="3"/>
      <c r="M47" s="3"/>
      <c r="N47" s="3"/>
      <c r="O47" s="3"/>
      <c r="P47" s="3"/>
      <c r="Q47" s="3"/>
      <c r="R47" s="3"/>
      <c r="S47" s="3">
        <v>1</v>
      </c>
      <c r="T47" s="4">
        <f t="shared" si="0"/>
        <v>2</v>
      </c>
      <c r="U47" s="2" t="s">
        <v>34</v>
      </c>
      <c r="V47" s="2" t="s">
        <v>47</v>
      </c>
      <c r="W47" s="2" t="s">
        <v>356</v>
      </c>
      <c r="X47" s="31">
        <f t="shared" si="1"/>
        <v>2</v>
      </c>
      <c r="Y47" s="39">
        <f t="shared" si="2"/>
        <v>2.0408163265306121E-2</v>
      </c>
      <c r="Z47" s="39">
        <f t="shared" si="3"/>
        <v>1.020408163265306E-2</v>
      </c>
      <c r="AA47" s="39">
        <f t="shared" si="4"/>
        <v>2.0408163265306121E-2</v>
      </c>
      <c r="AB47" s="41">
        <v>0</v>
      </c>
      <c r="AC47" s="39">
        <f t="shared" si="5"/>
        <v>0</v>
      </c>
      <c r="AD47" s="39">
        <f t="shared" si="6"/>
        <v>0</v>
      </c>
      <c r="AE47" s="36" t="s">
        <v>357</v>
      </c>
    </row>
    <row r="48" spans="1:31" ht="62" x14ac:dyDescent="0.35">
      <c r="A48" s="37">
        <v>0</v>
      </c>
      <c r="B48" s="1">
        <v>47</v>
      </c>
      <c r="C48" s="2" t="s">
        <v>17</v>
      </c>
      <c r="D48" s="1" t="s">
        <v>358</v>
      </c>
      <c r="E48" s="2" t="s">
        <v>359</v>
      </c>
      <c r="F48" s="21" t="s">
        <v>360</v>
      </c>
      <c r="G48" s="21" t="s">
        <v>361</v>
      </c>
      <c r="H48" s="3"/>
      <c r="I48" s="3"/>
      <c r="J48" s="3"/>
      <c r="K48" s="3"/>
      <c r="L48" s="3"/>
      <c r="M48" s="3"/>
      <c r="N48" s="3"/>
      <c r="O48" s="3"/>
      <c r="P48" s="3"/>
      <c r="Q48" s="3"/>
      <c r="R48" s="3">
        <v>1</v>
      </c>
      <c r="S48" s="3"/>
      <c r="T48" s="4">
        <f t="shared" si="0"/>
        <v>1</v>
      </c>
      <c r="U48" s="2" t="s">
        <v>34</v>
      </c>
      <c r="V48" s="2" t="s">
        <v>211</v>
      </c>
      <c r="W48" s="10" t="s">
        <v>170</v>
      </c>
      <c r="X48" s="31">
        <f t="shared" si="1"/>
        <v>1</v>
      </c>
      <c r="Y48" s="39">
        <f t="shared" si="2"/>
        <v>1.020408163265306E-2</v>
      </c>
      <c r="Z48" s="39">
        <f t="shared" si="3"/>
        <v>1.020408163265306E-2</v>
      </c>
      <c r="AA48" s="39">
        <f t="shared" si="4"/>
        <v>1.020408163265306E-2</v>
      </c>
      <c r="AB48" s="41">
        <v>0</v>
      </c>
      <c r="AC48" s="39">
        <f t="shared" si="5"/>
        <v>0</v>
      </c>
      <c r="AD48" s="39">
        <f t="shared" si="6"/>
        <v>0</v>
      </c>
      <c r="AE48" s="36" t="s">
        <v>276</v>
      </c>
    </row>
    <row r="49" spans="2:31" ht="62" x14ac:dyDescent="0.35">
      <c r="B49" s="1">
        <v>48</v>
      </c>
      <c r="C49" s="2" t="s">
        <v>17</v>
      </c>
      <c r="D49" s="1" t="s">
        <v>362</v>
      </c>
      <c r="E49" s="2" t="s">
        <v>359</v>
      </c>
      <c r="F49" s="22" t="s">
        <v>363</v>
      </c>
      <c r="G49" s="22" t="s">
        <v>364</v>
      </c>
      <c r="H49" s="3"/>
      <c r="I49" s="3"/>
      <c r="J49" s="3"/>
      <c r="K49" s="3"/>
      <c r="L49" s="3"/>
      <c r="M49" s="3"/>
      <c r="N49" s="3"/>
      <c r="O49" s="3">
        <v>1</v>
      </c>
      <c r="P49" s="3"/>
      <c r="Q49" s="3"/>
      <c r="R49" s="3"/>
      <c r="S49" s="3"/>
      <c r="T49" s="4">
        <f t="shared" si="0"/>
        <v>1</v>
      </c>
      <c r="U49" s="2" t="s">
        <v>34</v>
      </c>
      <c r="V49" s="2" t="s">
        <v>47</v>
      </c>
      <c r="W49" s="2" t="s">
        <v>356</v>
      </c>
      <c r="X49" s="31">
        <f t="shared" si="1"/>
        <v>1</v>
      </c>
      <c r="Y49" s="39">
        <f t="shared" si="2"/>
        <v>1.020408163265306E-2</v>
      </c>
      <c r="Z49" s="39">
        <f t="shared" si="3"/>
        <v>1.020408163265306E-2</v>
      </c>
      <c r="AA49" s="39">
        <f t="shared" si="4"/>
        <v>1.020408163265306E-2</v>
      </c>
      <c r="AB49" s="41">
        <v>1</v>
      </c>
      <c r="AC49" s="39">
        <f t="shared" si="5"/>
        <v>1.020408163265306E-2</v>
      </c>
      <c r="AD49" s="39">
        <f t="shared" si="6"/>
        <v>1</v>
      </c>
      <c r="AE49" s="36" t="s">
        <v>365</v>
      </c>
    </row>
    <row r="50" spans="2:31" ht="62" x14ac:dyDescent="0.35">
      <c r="B50" s="1">
        <v>49</v>
      </c>
      <c r="C50" s="2" t="s">
        <v>17</v>
      </c>
      <c r="D50" s="1" t="s">
        <v>366</v>
      </c>
      <c r="E50" s="2" t="s">
        <v>367</v>
      </c>
      <c r="F50" s="22" t="s">
        <v>368</v>
      </c>
      <c r="G50" s="22" t="s">
        <v>369</v>
      </c>
      <c r="H50" s="3"/>
      <c r="I50" s="3"/>
      <c r="J50" s="3"/>
      <c r="K50" s="3"/>
      <c r="L50" s="3"/>
      <c r="M50" s="3"/>
      <c r="N50" s="3"/>
      <c r="O50" s="3"/>
      <c r="P50" s="3"/>
      <c r="Q50" s="3">
        <v>1</v>
      </c>
      <c r="R50" s="3"/>
      <c r="S50" s="3"/>
      <c r="T50" s="4">
        <f t="shared" si="0"/>
        <v>1</v>
      </c>
      <c r="U50" s="2" t="s">
        <v>34</v>
      </c>
      <c r="V50" s="2" t="s">
        <v>47</v>
      </c>
      <c r="W50" s="10" t="s">
        <v>170</v>
      </c>
      <c r="X50" s="31">
        <f t="shared" si="1"/>
        <v>1</v>
      </c>
      <c r="Y50" s="39">
        <f t="shared" si="2"/>
        <v>1.020408163265306E-2</v>
      </c>
      <c r="Z50" s="39">
        <f t="shared" si="3"/>
        <v>1.020408163265306E-2</v>
      </c>
      <c r="AA50" s="39">
        <f t="shared" si="4"/>
        <v>1.020408163265306E-2</v>
      </c>
      <c r="AB50" s="41">
        <v>0</v>
      </c>
      <c r="AC50" s="39">
        <f t="shared" si="5"/>
        <v>0</v>
      </c>
      <c r="AD50" s="39">
        <f t="shared" si="6"/>
        <v>0</v>
      </c>
      <c r="AE50" s="36" t="s">
        <v>276</v>
      </c>
    </row>
    <row r="51" spans="2:31" ht="62" x14ac:dyDescent="0.35">
      <c r="B51" s="1">
        <v>50</v>
      </c>
      <c r="C51" s="2" t="s">
        <v>17</v>
      </c>
      <c r="D51" s="1" t="s">
        <v>370</v>
      </c>
      <c r="E51" s="2" t="s">
        <v>371</v>
      </c>
      <c r="F51" s="22" t="s">
        <v>372</v>
      </c>
      <c r="G51" s="2" t="s">
        <v>373</v>
      </c>
      <c r="H51" s="3">
        <v>1</v>
      </c>
      <c r="I51" s="3"/>
      <c r="J51" s="3"/>
      <c r="K51" s="3">
        <v>1</v>
      </c>
      <c r="L51" s="3"/>
      <c r="M51" s="3"/>
      <c r="N51" s="3">
        <v>1</v>
      </c>
      <c r="O51" s="3"/>
      <c r="P51" s="3"/>
      <c r="Q51" s="3">
        <v>1</v>
      </c>
      <c r="R51" s="3"/>
      <c r="S51" s="3"/>
      <c r="T51" s="4">
        <f t="shared" si="0"/>
        <v>4</v>
      </c>
      <c r="U51" s="2" t="s">
        <v>34</v>
      </c>
      <c r="V51" s="2" t="s">
        <v>211</v>
      </c>
      <c r="W51" s="10" t="s">
        <v>170</v>
      </c>
      <c r="X51" s="31">
        <f t="shared" si="1"/>
        <v>4</v>
      </c>
      <c r="Y51" s="39">
        <f t="shared" si="2"/>
        <v>4.0816326530612242E-2</v>
      </c>
      <c r="Z51" s="39">
        <f t="shared" si="3"/>
        <v>1.020408163265306E-2</v>
      </c>
      <c r="AA51" s="39">
        <f t="shared" si="4"/>
        <v>4.0816326530612242E-2</v>
      </c>
      <c r="AB51" s="41">
        <v>4</v>
      </c>
      <c r="AC51" s="39">
        <f t="shared" si="5"/>
        <v>4.0816326530612242E-2</v>
      </c>
      <c r="AD51" s="39">
        <f t="shared" si="6"/>
        <v>1</v>
      </c>
      <c r="AE51" s="36" t="s">
        <v>374</v>
      </c>
    </row>
    <row r="52" spans="2:31" ht="46.5" x14ac:dyDescent="0.35">
      <c r="B52" s="1">
        <v>51</v>
      </c>
      <c r="C52" s="2" t="s">
        <v>11</v>
      </c>
      <c r="D52" s="1" t="s">
        <v>375</v>
      </c>
      <c r="E52" s="2" t="s">
        <v>376</v>
      </c>
      <c r="F52" s="2" t="s">
        <v>377</v>
      </c>
      <c r="G52" s="2" t="s">
        <v>378</v>
      </c>
      <c r="H52" s="3"/>
      <c r="I52" s="3"/>
      <c r="J52" s="3"/>
      <c r="K52" s="3"/>
      <c r="L52" s="3"/>
      <c r="M52" s="3"/>
      <c r="N52" s="3"/>
      <c r="O52" s="3"/>
      <c r="P52" s="3">
        <v>1</v>
      </c>
      <c r="Q52" s="3"/>
      <c r="R52" s="3"/>
      <c r="S52" s="3"/>
      <c r="T52" s="4">
        <f t="shared" si="0"/>
        <v>1</v>
      </c>
      <c r="U52" s="2" t="s">
        <v>27</v>
      </c>
      <c r="V52" s="2" t="s">
        <v>43</v>
      </c>
      <c r="W52" s="5" t="s">
        <v>170</v>
      </c>
      <c r="X52" s="31">
        <f t="shared" si="1"/>
        <v>1</v>
      </c>
      <c r="Y52" s="39">
        <f t="shared" si="2"/>
        <v>1.020408163265306E-2</v>
      </c>
      <c r="Z52" s="39">
        <f t="shared" si="3"/>
        <v>1.020408163265306E-2</v>
      </c>
      <c r="AA52" s="39">
        <f t="shared" si="4"/>
        <v>1.020408163265306E-2</v>
      </c>
      <c r="AB52" s="41">
        <v>1</v>
      </c>
      <c r="AC52" s="39">
        <f t="shared" si="5"/>
        <v>1.020408163265306E-2</v>
      </c>
      <c r="AD52" s="39">
        <f t="shared" si="6"/>
        <v>1</v>
      </c>
      <c r="AE52" s="36" t="s">
        <v>379</v>
      </c>
    </row>
    <row r="53" spans="2:31" ht="46.5" x14ac:dyDescent="0.35">
      <c r="B53" s="1">
        <v>52</v>
      </c>
      <c r="C53" s="2" t="s">
        <v>11</v>
      </c>
      <c r="D53" s="1" t="s">
        <v>380</v>
      </c>
      <c r="E53" s="2" t="s">
        <v>381</v>
      </c>
      <c r="F53" s="2" t="s">
        <v>382</v>
      </c>
      <c r="G53" s="2" t="s">
        <v>378</v>
      </c>
      <c r="H53" s="3"/>
      <c r="I53" s="3"/>
      <c r="J53" s="3"/>
      <c r="K53" s="3"/>
      <c r="L53" s="3"/>
      <c r="M53" s="3"/>
      <c r="N53" s="3"/>
      <c r="O53" s="3"/>
      <c r="P53" s="3">
        <v>1</v>
      </c>
      <c r="Q53" s="3"/>
      <c r="R53" s="3"/>
      <c r="S53" s="3"/>
      <c r="T53" s="4">
        <f t="shared" si="0"/>
        <v>1</v>
      </c>
      <c r="U53" s="2" t="s">
        <v>27</v>
      </c>
      <c r="V53" s="2" t="s">
        <v>43</v>
      </c>
      <c r="W53" s="5" t="s">
        <v>170</v>
      </c>
      <c r="X53" s="31">
        <f t="shared" si="1"/>
        <v>1</v>
      </c>
      <c r="Y53" s="39">
        <f t="shared" si="2"/>
        <v>1.020408163265306E-2</v>
      </c>
      <c r="Z53" s="39">
        <f t="shared" si="3"/>
        <v>1.020408163265306E-2</v>
      </c>
      <c r="AA53" s="39">
        <f t="shared" si="4"/>
        <v>1.020408163265306E-2</v>
      </c>
      <c r="AB53" s="41">
        <v>1</v>
      </c>
      <c r="AC53" s="39">
        <f t="shared" si="5"/>
        <v>1.020408163265306E-2</v>
      </c>
      <c r="AD53" s="39">
        <f t="shared" si="6"/>
        <v>1</v>
      </c>
      <c r="AE53" s="36" t="s">
        <v>379</v>
      </c>
    </row>
    <row r="54" spans="2:31" ht="46.5" x14ac:dyDescent="0.35">
      <c r="B54" s="1">
        <v>53</v>
      </c>
      <c r="C54" s="2" t="s">
        <v>11</v>
      </c>
      <c r="D54" s="1" t="s">
        <v>383</v>
      </c>
      <c r="E54" s="2" t="s">
        <v>381</v>
      </c>
      <c r="F54" s="2" t="s">
        <v>384</v>
      </c>
      <c r="G54" s="2" t="s">
        <v>378</v>
      </c>
      <c r="H54" s="3"/>
      <c r="I54" s="3"/>
      <c r="J54" s="3"/>
      <c r="K54" s="3"/>
      <c r="L54" s="3"/>
      <c r="M54" s="3"/>
      <c r="N54" s="3"/>
      <c r="O54" s="3">
        <v>1</v>
      </c>
      <c r="P54" s="3"/>
      <c r="Q54" s="3"/>
      <c r="R54" s="3"/>
      <c r="S54" s="3"/>
      <c r="T54" s="4">
        <f t="shared" si="0"/>
        <v>1</v>
      </c>
      <c r="U54" s="2" t="s">
        <v>33</v>
      </c>
      <c r="V54" s="2" t="s">
        <v>45</v>
      </c>
      <c r="W54" s="5" t="s">
        <v>170</v>
      </c>
      <c r="X54" s="31">
        <f t="shared" si="1"/>
        <v>1</v>
      </c>
      <c r="Y54" s="39">
        <f t="shared" si="2"/>
        <v>1.020408163265306E-2</v>
      </c>
      <c r="Z54" s="39">
        <f t="shared" si="3"/>
        <v>1.020408163265306E-2</v>
      </c>
      <c r="AA54" s="39">
        <f t="shared" si="4"/>
        <v>1.020408163265306E-2</v>
      </c>
      <c r="AB54" s="41">
        <v>0</v>
      </c>
      <c r="AC54" s="39">
        <f t="shared" si="5"/>
        <v>0</v>
      </c>
      <c r="AD54" s="39">
        <f t="shared" si="6"/>
        <v>0</v>
      </c>
      <c r="AE54" s="36" t="s">
        <v>276</v>
      </c>
    </row>
    <row r="55" spans="2:31" ht="31" x14ac:dyDescent="0.35">
      <c r="B55" s="1">
        <v>54</v>
      </c>
      <c r="C55" s="2" t="s">
        <v>11</v>
      </c>
      <c r="D55" s="1" t="s">
        <v>385</v>
      </c>
      <c r="E55" s="2" t="s">
        <v>386</v>
      </c>
      <c r="F55" s="2" t="s">
        <v>387</v>
      </c>
      <c r="G55" s="2" t="s">
        <v>388</v>
      </c>
      <c r="H55" s="3"/>
      <c r="I55" s="3"/>
      <c r="J55" s="3"/>
      <c r="K55" s="3"/>
      <c r="L55" s="3"/>
      <c r="M55" s="3"/>
      <c r="N55" s="3"/>
      <c r="O55" s="3"/>
      <c r="P55" s="3"/>
      <c r="Q55" s="3"/>
      <c r="R55" s="3"/>
      <c r="S55" s="3">
        <v>1</v>
      </c>
      <c r="T55" s="4">
        <f t="shared" si="0"/>
        <v>1</v>
      </c>
      <c r="U55" s="2" t="s">
        <v>33</v>
      </c>
      <c r="V55" s="2" t="s">
        <v>45</v>
      </c>
      <c r="W55" s="5" t="s">
        <v>170</v>
      </c>
      <c r="X55" s="31">
        <f t="shared" si="1"/>
        <v>1</v>
      </c>
      <c r="Y55" s="39">
        <f t="shared" si="2"/>
        <v>1.020408163265306E-2</v>
      </c>
      <c r="Z55" s="39">
        <f t="shared" si="3"/>
        <v>1.020408163265306E-2</v>
      </c>
      <c r="AA55" s="39">
        <f t="shared" si="4"/>
        <v>1.020408163265306E-2</v>
      </c>
      <c r="AB55" s="41">
        <v>0</v>
      </c>
      <c r="AC55" s="39">
        <f t="shared" si="5"/>
        <v>0</v>
      </c>
      <c r="AD55" s="39">
        <f t="shared" si="6"/>
        <v>0</v>
      </c>
      <c r="AE55" s="36" t="s">
        <v>276</v>
      </c>
    </row>
    <row r="56" spans="2:31" ht="31" x14ac:dyDescent="0.35">
      <c r="B56" s="1">
        <v>55</v>
      </c>
      <c r="C56" s="2" t="s">
        <v>11</v>
      </c>
      <c r="D56" s="1" t="s">
        <v>389</v>
      </c>
      <c r="E56" s="2" t="s">
        <v>386</v>
      </c>
      <c r="F56" s="2" t="s">
        <v>390</v>
      </c>
      <c r="G56" s="2" t="s">
        <v>391</v>
      </c>
      <c r="H56" s="3"/>
      <c r="I56" s="3"/>
      <c r="J56" s="3"/>
      <c r="K56" s="3"/>
      <c r="L56" s="3"/>
      <c r="M56" s="3"/>
      <c r="N56" s="3"/>
      <c r="O56" s="3">
        <v>1</v>
      </c>
      <c r="P56" s="3"/>
      <c r="Q56" s="3"/>
      <c r="R56" s="3"/>
      <c r="S56" s="3"/>
      <c r="T56" s="4">
        <f t="shared" si="0"/>
        <v>1</v>
      </c>
      <c r="U56" s="6" t="s">
        <v>25</v>
      </c>
      <c r="V56" s="2" t="s">
        <v>39</v>
      </c>
      <c r="W56" s="5" t="s">
        <v>170</v>
      </c>
      <c r="X56" s="31">
        <f t="shared" si="1"/>
        <v>1</v>
      </c>
      <c r="Y56" s="39">
        <f t="shared" si="2"/>
        <v>1.020408163265306E-2</v>
      </c>
      <c r="Z56" s="39">
        <f t="shared" si="3"/>
        <v>1.020408163265306E-2</v>
      </c>
      <c r="AA56" s="39">
        <f t="shared" si="4"/>
        <v>1.020408163265306E-2</v>
      </c>
      <c r="AB56" s="41">
        <v>1</v>
      </c>
      <c r="AC56" s="39">
        <f t="shared" si="5"/>
        <v>1.020408163265306E-2</v>
      </c>
      <c r="AD56" s="39">
        <f t="shared" si="6"/>
        <v>1</v>
      </c>
      <c r="AE56" s="36" t="s">
        <v>392</v>
      </c>
    </row>
    <row r="57" spans="2:31" ht="31" x14ac:dyDescent="0.35">
      <c r="B57" s="1">
        <v>56</v>
      </c>
      <c r="C57" s="2" t="s">
        <v>11</v>
      </c>
      <c r="D57" s="1" t="s">
        <v>393</v>
      </c>
      <c r="E57" s="2" t="s">
        <v>394</v>
      </c>
      <c r="F57" s="2" t="s">
        <v>395</v>
      </c>
      <c r="G57" s="2" t="s">
        <v>396</v>
      </c>
      <c r="H57" s="3"/>
      <c r="I57" s="3"/>
      <c r="J57" s="3"/>
      <c r="K57" s="3"/>
      <c r="L57" s="3"/>
      <c r="M57" s="3"/>
      <c r="N57" s="3"/>
      <c r="O57" s="3"/>
      <c r="P57" s="3">
        <v>1</v>
      </c>
      <c r="Q57" s="3"/>
      <c r="R57" s="3"/>
      <c r="S57" s="3"/>
      <c r="T57" s="4">
        <f t="shared" si="0"/>
        <v>1</v>
      </c>
      <c r="U57" s="6" t="s">
        <v>25</v>
      </c>
      <c r="V57" s="2" t="s">
        <v>39</v>
      </c>
      <c r="W57" s="5" t="s">
        <v>170</v>
      </c>
      <c r="X57" s="31">
        <f t="shared" si="1"/>
        <v>1</v>
      </c>
      <c r="Y57" s="39">
        <f t="shared" si="2"/>
        <v>1.020408163265306E-2</v>
      </c>
      <c r="Z57" s="39">
        <f t="shared" si="3"/>
        <v>1.020408163265306E-2</v>
      </c>
      <c r="AA57" s="39">
        <f t="shared" si="4"/>
        <v>1.020408163265306E-2</v>
      </c>
      <c r="AB57" s="41">
        <v>1</v>
      </c>
      <c r="AC57" s="39">
        <f t="shared" si="5"/>
        <v>1.020408163265306E-2</v>
      </c>
      <c r="AD57" s="39">
        <f t="shared" si="6"/>
        <v>1</v>
      </c>
      <c r="AE57" s="36" t="s">
        <v>379</v>
      </c>
    </row>
    <row r="58" spans="2:31" ht="77.5" x14ac:dyDescent="0.35">
      <c r="B58" s="1">
        <v>57</v>
      </c>
      <c r="C58" s="2" t="s">
        <v>11</v>
      </c>
      <c r="D58" s="1" t="s">
        <v>397</v>
      </c>
      <c r="E58" s="2" t="s">
        <v>394</v>
      </c>
      <c r="F58" s="2" t="s">
        <v>398</v>
      </c>
      <c r="G58" s="2" t="s">
        <v>399</v>
      </c>
      <c r="H58" s="3"/>
      <c r="I58" s="3"/>
      <c r="J58" s="3">
        <v>1</v>
      </c>
      <c r="K58" s="3"/>
      <c r="L58" s="3">
        <v>1</v>
      </c>
      <c r="M58" s="3"/>
      <c r="N58" s="3">
        <v>1</v>
      </c>
      <c r="O58" s="3"/>
      <c r="P58" s="3">
        <v>1</v>
      </c>
      <c r="Q58" s="3"/>
      <c r="R58" s="3">
        <v>1</v>
      </c>
      <c r="S58" s="3">
        <v>1</v>
      </c>
      <c r="T58" s="4">
        <f t="shared" si="0"/>
        <v>6</v>
      </c>
      <c r="U58" s="6" t="s">
        <v>25</v>
      </c>
      <c r="V58" s="2" t="s">
        <v>39</v>
      </c>
      <c r="W58" s="5" t="s">
        <v>170</v>
      </c>
      <c r="X58" s="31">
        <f t="shared" si="1"/>
        <v>6</v>
      </c>
      <c r="Y58" s="39">
        <f t="shared" si="2"/>
        <v>6.1224489795918366E-2</v>
      </c>
      <c r="Z58" s="39">
        <f t="shared" si="3"/>
        <v>1.020408163265306E-2</v>
      </c>
      <c r="AA58" s="39">
        <f t="shared" si="4"/>
        <v>6.1224489795918366E-2</v>
      </c>
      <c r="AB58" s="41">
        <v>6</v>
      </c>
      <c r="AC58" s="39">
        <f t="shared" si="5"/>
        <v>6.1224489795918366E-2</v>
      </c>
      <c r="AD58" s="39">
        <f t="shared" si="6"/>
        <v>1</v>
      </c>
      <c r="AE58" s="36" t="s">
        <v>379</v>
      </c>
    </row>
    <row r="59" spans="2:31" ht="108.5" x14ac:dyDescent="0.35">
      <c r="B59" s="1">
        <v>58</v>
      </c>
      <c r="C59" s="2" t="s">
        <v>11</v>
      </c>
      <c r="D59" s="1" t="s">
        <v>400</v>
      </c>
      <c r="E59" s="2" t="s">
        <v>394</v>
      </c>
      <c r="F59" s="2" t="s">
        <v>401</v>
      </c>
      <c r="G59" s="2" t="s">
        <v>402</v>
      </c>
      <c r="H59" s="3"/>
      <c r="I59" s="3"/>
      <c r="J59" s="3"/>
      <c r="K59" s="3"/>
      <c r="L59" s="3"/>
      <c r="M59" s="3">
        <v>1</v>
      </c>
      <c r="N59" s="3"/>
      <c r="O59" s="3"/>
      <c r="P59" s="3"/>
      <c r="Q59" s="3"/>
      <c r="R59" s="3"/>
      <c r="S59" s="3">
        <v>1</v>
      </c>
      <c r="T59" s="4">
        <f t="shared" si="0"/>
        <v>2</v>
      </c>
      <c r="U59" s="6" t="s">
        <v>25</v>
      </c>
      <c r="V59" s="2" t="s">
        <v>39</v>
      </c>
      <c r="W59" s="5" t="s">
        <v>170</v>
      </c>
      <c r="X59" s="31">
        <f t="shared" si="1"/>
        <v>2</v>
      </c>
      <c r="Y59" s="39">
        <f t="shared" si="2"/>
        <v>2.0408163265306121E-2</v>
      </c>
      <c r="Z59" s="39">
        <f t="shared" si="3"/>
        <v>1.020408163265306E-2</v>
      </c>
      <c r="AA59" s="39">
        <f t="shared" si="4"/>
        <v>2.0408163265306121E-2</v>
      </c>
      <c r="AB59" s="41">
        <v>2</v>
      </c>
      <c r="AC59" s="39">
        <f t="shared" si="5"/>
        <v>2.0408163265306121E-2</v>
      </c>
      <c r="AD59" s="39">
        <f t="shared" si="6"/>
        <v>1</v>
      </c>
      <c r="AE59" s="36" t="s">
        <v>403</v>
      </c>
    </row>
    <row r="60" spans="2:31" ht="18" x14ac:dyDescent="0.35">
      <c r="B60" s="26"/>
      <c r="C60" s="27"/>
      <c r="D60" s="26"/>
      <c r="E60" s="27"/>
      <c r="F60" s="27"/>
      <c r="G60" s="27"/>
      <c r="H60" s="28"/>
      <c r="I60" s="28"/>
      <c r="J60" s="28"/>
      <c r="K60" s="28"/>
      <c r="L60" s="28"/>
      <c r="M60" s="28"/>
      <c r="N60" s="28"/>
      <c r="O60" s="28"/>
      <c r="P60" s="28"/>
      <c r="Q60" s="28"/>
      <c r="R60" s="28"/>
      <c r="S60" s="28"/>
      <c r="T60" s="28"/>
      <c r="U60" s="29"/>
      <c r="V60" s="27"/>
      <c r="W60" s="30"/>
    </row>
    <row r="61" spans="2:31" ht="15.5" x14ac:dyDescent="0.35">
      <c r="H61" s="40">
        <f t="shared" ref="H61:S61" si="12">SUM(H4:H59)</f>
        <v>8</v>
      </c>
      <c r="I61" s="40">
        <f t="shared" si="12"/>
        <v>2</v>
      </c>
      <c r="J61" s="40">
        <f t="shared" si="12"/>
        <v>11</v>
      </c>
      <c r="K61" s="40">
        <f t="shared" si="12"/>
        <v>6</v>
      </c>
      <c r="L61" s="40">
        <f t="shared" si="12"/>
        <v>4</v>
      </c>
      <c r="M61" s="40">
        <f t="shared" si="12"/>
        <v>8</v>
      </c>
      <c r="N61" s="40">
        <f t="shared" si="12"/>
        <v>8</v>
      </c>
      <c r="O61" s="40">
        <f t="shared" si="12"/>
        <v>15</v>
      </c>
      <c r="P61" s="40">
        <f t="shared" si="12"/>
        <v>22</v>
      </c>
      <c r="Q61" s="40">
        <f t="shared" si="12"/>
        <v>8</v>
      </c>
      <c r="R61" s="40">
        <f t="shared" si="12"/>
        <v>3</v>
      </c>
      <c r="S61" s="40">
        <f t="shared" si="12"/>
        <v>16</v>
      </c>
      <c r="T61" s="28">
        <f>SUM(H61:S61)</f>
        <v>111</v>
      </c>
      <c r="X61" s="32">
        <f>SUM(X4:X59)</f>
        <v>98</v>
      </c>
      <c r="Y61" s="33">
        <f>SUM(Y4:Y59)</f>
        <v>1.0000000000000004</v>
      </c>
      <c r="Z61" s="33"/>
      <c r="AA61" s="33">
        <f t="shared" ref="AA61:AC61" si="13">SUM(AA4:AA59)</f>
        <v>1.0000000000000004</v>
      </c>
      <c r="AB61" s="32">
        <f t="shared" si="13"/>
        <v>82</v>
      </c>
      <c r="AC61" s="33">
        <f t="shared" si="13"/>
        <v>0.73469387755102067</v>
      </c>
      <c r="AD61" s="33"/>
    </row>
    <row r="62" spans="2:31" x14ac:dyDescent="0.35">
      <c r="H62" s="243">
        <f>SUM(H61:K61)</f>
        <v>27</v>
      </c>
      <c r="I62" s="243"/>
      <c r="J62" s="243"/>
      <c r="K62" s="243"/>
      <c r="L62" s="243">
        <f>SUM(L61:O61)</f>
        <v>35</v>
      </c>
      <c r="M62" s="243"/>
      <c r="N62" s="243"/>
      <c r="O62" s="243"/>
      <c r="P62" s="243">
        <f>SUM(P61:S61)</f>
        <v>49</v>
      </c>
      <c r="Q62" s="243"/>
      <c r="R62" s="243"/>
      <c r="S62" s="243"/>
    </row>
  </sheetData>
  <autoFilter ref="A3:AE59" xr:uid="{961FAD39-E67B-4EE2-9271-15F8ED80E999}"/>
  <mergeCells count="5">
    <mergeCell ref="H2:S2"/>
    <mergeCell ref="H62:K62"/>
    <mergeCell ref="L62:O62"/>
    <mergeCell ref="P62:S62"/>
    <mergeCell ref="AA2:AE2"/>
  </mergeCells>
  <phoneticPr fontId="20" type="noConversion"/>
  <conditionalFormatting sqref="AD4:AD59">
    <cfRule type="cellIs" dxfId="468" priority="1" operator="lessThan">
      <formula>0.6</formula>
    </cfRule>
    <cfRule type="cellIs" dxfId="467" priority="2" operator="between">
      <formula>0.6</formula>
      <formula>0.79999</formula>
    </cfRule>
    <cfRule type="cellIs" dxfId="466" priority="3" operator="between">
      <formula>0.8</formula>
      <formula>1</formula>
    </cfRule>
  </conditionalFormatting>
  <dataValidations count="9">
    <dataValidation type="list" allowBlank="1" showInputMessage="1" showErrorMessage="1" sqref="V56 V58:V60 V4:V12" xr:uid="{2A0352B3-66B6-434C-AD40-493E3625F214}">
      <formula1>INDIRECT($U4)</formula1>
    </dataValidation>
    <dataValidation type="list" allowBlank="1" showInputMessage="1" showErrorMessage="1" sqref="E4:E12 U56:V56" xr:uid="{6E2752FE-4C89-4B93-B801-FF6BDFFAC28C}">
      <formula1>#REF!</formula1>
    </dataValidation>
    <dataValidation type="list" allowBlank="1" showInputMessage="1" showErrorMessage="1" sqref="V13:V31" xr:uid="{67F408F8-9F8E-44C7-9428-BE243D85E14C}">
      <formula1>INDIRECT($Z13)</formula1>
    </dataValidation>
    <dataValidation allowBlank="1" showInputMessage="1" showErrorMessage="1" prompt="Le falta precisión al entregable" sqref="G26 G40 G33 G36" xr:uid="{2B50975F-823B-4E14-90DA-076E026F43F6}"/>
    <dataValidation type="list" allowBlank="1" showInputMessage="1" showErrorMessage="1" sqref="V57 V32:V55" xr:uid="{75B146AD-3105-44EB-BB1F-C00134E0BCC5}">
      <formula1>INDIRECT($T32)</formula1>
    </dataValidation>
    <dataValidation allowBlank="1" showInputMessage="1" showErrorMessage="1" prompt="Le falta precisión al entregable_x000a_" sqref="G35:G39" xr:uid="{4A147CA1-4865-474B-9303-E40E8571817D}"/>
    <dataValidation allowBlank="1" showInputMessage="1" showErrorMessage="1" prompt="Falta precisión en el entregable" sqref="G54" xr:uid="{0A1D2955-CBF0-4646-963C-1D144B679734}"/>
    <dataValidation allowBlank="1" showInputMessage="1" showErrorMessage="1" prompt="Falta precisión en el entragable_x000a_" sqref="G52:G53" xr:uid="{DDAED5ED-1EA2-4CA3-92AC-C9731E2B6FA2}"/>
    <dataValidation type="list" allowBlank="1" showInputMessage="1" showErrorMessage="1" sqref="U4:U60" xr:uid="{0F1873D2-0136-4E2D-BAAD-18FA37FD9CEF}">
      <formula1>Proceso</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81E8B-D4F1-4FA6-B3FB-88C408F829D5}">
  <sheetPr>
    <tabColor rgb="FF002060"/>
  </sheetPr>
  <dimension ref="A1:BN107"/>
  <sheetViews>
    <sheetView topLeftCell="B2" zoomScale="70" zoomScaleNormal="70" workbookViewId="0">
      <pane xSplit="2" ySplit="4" topLeftCell="BE43" activePane="bottomRight" state="frozen"/>
      <selection pane="topRight" activeCell="D2" sqref="D2"/>
      <selection pane="bottomLeft" activeCell="B6" sqref="B6"/>
      <selection pane="bottomRight" activeCell="BF3" sqref="BF3:BK4"/>
    </sheetView>
  </sheetViews>
  <sheetFormatPr baseColWidth="10" defaultColWidth="11.453125" defaultRowHeight="10.5" customHeight="1" x14ac:dyDescent="0.35"/>
  <cols>
    <col min="1" max="1" width="2.81640625" style="42" hidden="1" customWidth="1"/>
    <col min="2" max="2" width="23.453125" style="42" customWidth="1"/>
    <col min="3" max="3" width="5.54296875" style="42" customWidth="1"/>
    <col min="4" max="4" width="24.7265625" style="42" bestFit="1" customWidth="1"/>
    <col min="5" max="5" width="16.453125" style="42" bestFit="1" customWidth="1"/>
    <col min="6" max="6" width="15.453125" style="42" bestFit="1" customWidth="1"/>
    <col min="7" max="7" width="26.7265625" style="42" bestFit="1" customWidth="1"/>
    <col min="8" max="8" width="62.453125" style="42" bestFit="1" customWidth="1"/>
    <col min="9" max="9" width="34.453125" style="42" customWidth="1"/>
    <col min="10" max="10" width="18" style="42" bestFit="1" customWidth="1"/>
    <col min="11" max="11" width="15" style="42" customWidth="1"/>
    <col min="12" max="12" width="17.81640625" style="42" bestFit="1" customWidth="1"/>
    <col min="13" max="13" width="24.81640625" style="42" bestFit="1" customWidth="1"/>
    <col min="14" max="14" width="24" style="42" bestFit="1" customWidth="1"/>
    <col min="15" max="15" width="22.453125" style="42" bestFit="1" customWidth="1"/>
    <col min="16" max="16" width="14.453125" style="42" bestFit="1" customWidth="1"/>
    <col min="17" max="17" width="16" style="42" bestFit="1" customWidth="1"/>
    <col min="18" max="18" width="6.7265625" style="42" bestFit="1" customWidth="1"/>
    <col min="19" max="19" width="15.453125" style="42" bestFit="1" customWidth="1"/>
    <col min="20" max="20" width="6.453125" style="42" bestFit="1" customWidth="1"/>
    <col min="21" max="21" width="12.81640625" style="42" bestFit="1" customWidth="1"/>
    <col min="22" max="22" width="13.1796875" style="42" bestFit="1" customWidth="1"/>
    <col min="23" max="23" width="4.453125" style="42" bestFit="1" customWidth="1"/>
    <col min="24" max="24" width="21.453125" style="42" bestFit="1" customWidth="1"/>
    <col min="25" max="25" width="33.453125" style="42" bestFit="1" customWidth="1"/>
    <col min="26" max="26" width="41.7265625" style="42" bestFit="1" customWidth="1"/>
    <col min="27" max="27" width="12.81640625" style="42" bestFit="1" customWidth="1"/>
    <col min="28" max="28" width="12.81640625" style="42" customWidth="1"/>
    <col min="29" max="29" width="15" style="42" customWidth="1"/>
    <col min="30" max="30" width="13.1796875" style="42" customWidth="1"/>
    <col min="31" max="32" width="16.453125" style="42" customWidth="1"/>
    <col min="33" max="33" width="19.26953125" style="42" customWidth="1"/>
    <col min="34" max="34" width="14.453125" style="42" customWidth="1"/>
    <col min="35" max="35" width="12.81640625" style="42" customWidth="1"/>
    <col min="36" max="36" width="16" style="42" customWidth="1"/>
    <col min="37" max="37" width="7.453125" style="42" customWidth="1"/>
    <col min="38" max="38" width="15.453125" style="42" customWidth="1"/>
    <col min="39" max="39" width="8.26953125" style="42" customWidth="1"/>
    <col min="40" max="40" width="13.81640625" style="42" customWidth="1"/>
    <col min="41" max="41" width="16" style="42" customWidth="1"/>
    <col min="42" max="42" width="8.81640625" style="42" customWidth="1"/>
    <col min="43" max="43" width="15.453125" style="42" customWidth="1"/>
    <col min="44" max="44" width="10" style="42" customWidth="1"/>
    <col min="45" max="45" width="13" style="42" customWidth="1"/>
    <col min="46" max="46" width="13.1796875" style="42" customWidth="1"/>
    <col min="47" max="47" width="18.26953125" style="42" bestFit="1" customWidth="1"/>
    <col min="48" max="48" width="41.453125" style="42" customWidth="1"/>
    <col min="49" max="50" width="27.453125" style="42" customWidth="1"/>
    <col min="51" max="51" width="21.1796875" style="42" customWidth="1"/>
    <col min="52" max="53" width="25.81640625" style="42" customWidth="1"/>
    <col min="54" max="54" width="17.81640625" style="42" customWidth="1"/>
    <col min="55" max="55" width="64.453125" style="42" customWidth="1"/>
    <col min="56" max="57" width="46" style="42" customWidth="1"/>
    <col min="58" max="58" width="17.1796875" style="42" bestFit="1" customWidth="1"/>
    <col min="59" max="59" width="14.453125" style="42" bestFit="1" customWidth="1"/>
    <col min="60" max="60" width="20.7265625" style="42" bestFit="1" customWidth="1"/>
    <col min="61" max="61" width="21.453125" style="42" bestFit="1" customWidth="1"/>
    <col min="62" max="62" width="21.81640625" style="42" customWidth="1"/>
    <col min="63" max="63" width="49.453125" style="42" customWidth="1"/>
    <col min="64" max="64" width="21.7265625" style="42" customWidth="1"/>
    <col min="65" max="65" width="19.1796875" style="42" customWidth="1"/>
    <col min="66" max="66" width="23.81640625" style="42" customWidth="1"/>
    <col min="67" max="16384" width="11.453125" style="42"/>
  </cols>
  <sheetData>
    <row r="1" spans="2:66" ht="10.5" customHeight="1" thickBot="1" x14ac:dyDescent="0.4"/>
    <row r="2" spans="2:66" ht="65.25" customHeight="1" x14ac:dyDescent="0.35">
      <c r="B2" s="120"/>
      <c r="C2" s="280" t="s">
        <v>404</v>
      </c>
      <c r="D2" s="281"/>
      <c r="E2" s="281"/>
      <c r="F2" s="281"/>
      <c r="G2" s="281"/>
      <c r="H2" s="281"/>
      <c r="I2" s="281"/>
      <c r="J2" s="281"/>
      <c r="K2" s="281"/>
      <c r="L2" s="281"/>
      <c r="M2" s="281"/>
      <c r="N2" s="281"/>
      <c r="O2" s="281"/>
      <c r="P2" s="282"/>
      <c r="Q2" s="283" t="s">
        <v>405</v>
      </c>
      <c r="R2" s="281"/>
      <c r="S2" s="281"/>
      <c r="T2" s="281"/>
      <c r="U2" s="281"/>
      <c r="V2" s="282"/>
      <c r="W2" s="283" t="s">
        <v>404</v>
      </c>
      <c r="X2" s="281"/>
      <c r="Y2" s="281"/>
      <c r="Z2" s="281"/>
      <c r="AA2" s="281"/>
      <c r="AB2" s="281"/>
      <c r="AC2" s="281"/>
      <c r="AD2" s="281"/>
      <c r="AE2" s="281"/>
      <c r="AF2" s="281"/>
      <c r="AG2" s="281"/>
      <c r="AH2" s="281"/>
      <c r="AI2" s="282"/>
      <c r="AJ2" s="281" t="s">
        <v>404</v>
      </c>
      <c r="AK2" s="281"/>
      <c r="AL2" s="281"/>
      <c r="AM2" s="281"/>
      <c r="AN2" s="281"/>
      <c r="AO2" s="281"/>
      <c r="AP2" s="281"/>
      <c r="AQ2" s="281"/>
      <c r="AR2" s="281"/>
      <c r="AS2" s="281"/>
      <c r="AT2" s="281"/>
      <c r="AU2" s="283" t="s">
        <v>404</v>
      </c>
      <c r="AV2" s="281"/>
      <c r="AW2" s="281"/>
      <c r="AX2" s="281"/>
      <c r="AY2" s="282"/>
      <c r="AZ2" s="245" t="s">
        <v>404</v>
      </c>
      <c r="BA2" s="246"/>
      <c r="BB2" s="246"/>
      <c r="BC2" s="246"/>
      <c r="BD2" s="246"/>
      <c r="BE2" s="284"/>
      <c r="BF2" s="245" t="s">
        <v>404</v>
      </c>
      <c r="BG2" s="246"/>
      <c r="BH2" s="246"/>
      <c r="BI2" s="246"/>
      <c r="BJ2" s="246"/>
      <c r="BK2" s="247"/>
      <c r="BL2" s="43"/>
      <c r="BM2" s="43"/>
      <c r="BN2" s="43"/>
    </row>
    <row r="3" spans="2:66" ht="16.5" customHeight="1" x14ac:dyDescent="0.35">
      <c r="B3" s="121"/>
      <c r="C3" s="248" t="s">
        <v>406</v>
      </c>
      <c r="D3" s="249"/>
      <c r="E3" s="249"/>
      <c r="F3" s="249"/>
      <c r="G3" s="249"/>
      <c r="H3" s="249"/>
      <c r="I3" s="249"/>
      <c r="J3" s="249"/>
      <c r="K3" s="249"/>
      <c r="L3" s="249"/>
      <c r="M3" s="249"/>
      <c r="N3" s="249"/>
      <c r="O3" s="249"/>
      <c r="P3" s="250"/>
      <c r="Q3" s="251" t="s">
        <v>407</v>
      </c>
      <c r="R3" s="252"/>
      <c r="S3" s="252"/>
      <c r="T3" s="252"/>
      <c r="U3" s="252"/>
      <c r="V3" s="253"/>
      <c r="W3" s="257" t="s">
        <v>408</v>
      </c>
      <c r="X3" s="258"/>
      <c r="Y3" s="258"/>
      <c r="Z3" s="258"/>
      <c r="AA3" s="258"/>
      <c r="AB3" s="258"/>
      <c r="AC3" s="258"/>
      <c r="AD3" s="258"/>
      <c r="AE3" s="258"/>
      <c r="AF3" s="258"/>
      <c r="AG3" s="258"/>
      <c r="AH3" s="258"/>
      <c r="AI3" s="258"/>
      <c r="AJ3" s="259" t="s">
        <v>409</v>
      </c>
      <c r="AK3" s="260"/>
      <c r="AL3" s="260"/>
      <c r="AM3" s="260"/>
      <c r="AN3" s="260"/>
      <c r="AO3" s="260"/>
      <c r="AP3" s="260"/>
      <c r="AQ3" s="260"/>
      <c r="AR3" s="260"/>
      <c r="AS3" s="260"/>
      <c r="AT3" s="261"/>
      <c r="AU3" s="265" t="s">
        <v>410</v>
      </c>
      <c r="AV3" s="266"/>
      <c r="AW3" s="266"/>
      <c r="AX3" s="266"/>
      <c r="AY3" s="267"/>
      <c r="AZ3" s="268" t="s">
        <v>411</v>
      </c>
      <c r="BA3" s="269"/>
      <c r="BB3" s="269"/>
      <c r="BC3" s="269"/>
      <c r="BD3" s="269"/>
      <c r="BE3" s="270"/>
      <c r="BF3" s="271" t="s">
        <v>412</v>
      </c>
      <c r="BG3" s="272"/>
      <c r="BH3" s="272"/>
      <c r="BI3" s="272"/>
      <c r="BJ3" s="272"/>
      <c r="BK3" s="273"/>
      <c r="BL3" s="43"/>
      <c r="BM3" s="43"/>
      <c r="BN3" s="43"/>
    </row>
    <row r="4" spans="2:66" ht="14.5" thickBot="1" x14ac:dyDescent="0.4">
      <c r="B4" s="121"/>
      <c r="C4" s="277" t="s">
        <v>413</v>
      </c>
      <c r="D4" s="278"/>
      <c r="E4" s="278"/>
      <c r="F4" s="278"/>
      <c r="G4" s="278"/>
      <c r="H4" s="278"/>
      <c r="I4" s="279" t="s">
        <v>414</v>
      </c>
      <c r="J4" s="278"/>
      <c r="K4" s="278"/>
      <c r="L4" s="44"/>
      <c r="M4" s="297" t="s">
        <v>415</v>
      </c>
      <c r="N4" s="249"/>
      <c r="O4" s="249"/>
      <c r="P4" s="250"/>
      <c r="Q4" s="254"/>
      <c r="R4" s="255"/>
      <c r="S4" s="255"/>
      <c r="T4" s="255"/>
      <c r="U4" s="255"/>
      <c r="V4" s="256"/>
      <c r="W4" s="298" t="s">
        <v>416</v>
      </c>
      <c r="X4" s="299"/>
      <c r="Y4" s="299"/>
      <c r="Z4" s="300"/>
      <c r="AA4" s="301" t="s">
        <v>417</v>
      </c>
      <c r="AB4" s="302"/>
      <c r="AC4" s="302"/>
      <c r="AD4" s="303"/>
      <c r="AE4" s="301" t="s">
        <v>418</v>
      </c>
      <c r="AF4" s="303"/>
      <c r="AG4" s="301" t="s">
        <v>419</v>
      </c>
      <c r="AH4" s="302"/>
      <c r="AI4" s="302"/>
      <c r="AJ4" s="262"/>
      <c r="AK4" s="263"/>
      <c r="AL4" s="263"/>
      <c r="AM4" s="263"/>
      <c r="AN4" s="263"/>
      <c r="AO4" s="263"/>
      <c r="AP4" s="263"/>
      <c r="AQ4" s="263"/>
      <c r="AR4" s="263"/>
      <c r="AS4" s="263"/>
      <c r="AT4" s="264"/>
      <c r="AU4" s="45" t="s">
        <v>420</v>
      </c>
      <c r="AV4" s="265" t="s">
        <v>421</v>
      </c>
      <c r="AW4" s="266"/>
      <c r="AX4" s="266"/>
      <c r="AY4" s="267"/>
      <c r="AZ4" s="268" t="s">
        <v>422</v>
      </c>
      <c r="BA4" s="269"/>
      <c r="BB4" s="269"/>
      <c r="BC4" s="269"/>
      <c r="BD4" s="268" t="s">
        <v>423</v>
      </c>
      <c r="BE4" s="270"/>
      <c r="BF4" s="274"/>
      <c r="BG4" s="275"/>
      <c r="BH4" s="275"/>
      <c r="BI4" s="275"/>
      <c r="BJ4" s="275"/>
      <c r="BK4" s="276"/>
      <c r="BL4" s="322" t="s">
        <v>424</v>
      </c>
      <c r="BM4" s="323"/>
      <c r="BN4" s="323"/>
    </row>
    <row r="5" spans="2:66" ht="45.75" customHeight="1" thickBot="1" x14ac:dyDescent="0.4">
      <c r="B5" s="46" t="s">
        <v>425</v>
      </c>
      <c r="C5" s="47" t="s">
        <v>426</v>
      </c>
      <c r="D5" s="48" t="s">
        <v>427</v>
      </c>
      <c r="E5" s="48" t="s">
        <v>428</v>
      </c>
      <c r="F5" s="48" t="s">
        <v>429</v>
      </c>
      <c r="G5" s="48" t="s">
        <v>430</v>
      </c>
      <c r="H5" s="48" t="s">
        <v>431</v>
      </c>
      <c r="I5" s="48" t="s">
        <v>432</v>
      </c>
      <c r="J5" s="48" t="s">
        <v>53</v>
      </c>
      <c r="K5" s="48" t="s">
        <v>433</v>
      </c>
      <c r="L5" s="48" t="s">
        <v>434</v>
      </c>
      <c r="M5" s="48" t="s">
        <v>435</v>
      </c>
      <c r="N5" s="48" t="s">
        <v>436</v>
      </c>
      <c r="O5" s="48" t="s">
        <v>437</v>
      </c>
      <c r="P5" s="48" t="s">
        <v>438</v>
      </c>
      <c r="Q5" s="49" t="s">
        <v>439</v>
      </c>
      <c r="R5" s="50" t="s">
        <v>440</v>
      </c>
      <c r="S5" s="50" t="s">
        <v>441</v>
      </c>
      <c r="T5" s="50" t="s">
        <v>442</v>
      </c>
      <c r="U5" s="49" t="s">
        <v>443</v>
      </c>
      <c r="V5" s="49" t="s">
        <v>444</v>
      </c>
      <c r="W5" s="51" t="s">
        <v>445</v>
      </c>
      <c r="X5" s="52" t="s">
        <v>446</v>
      </c>
      <c r="Y5" s="52" t="s">
        <v>447</v>
      </c>
      <c r="Z5" s="52" t="s">
        <v>448</v>
      </c>
      <c r="AA5" s="52" t="s">
        <v>72</v>
      </c>
      <c r="AB5" s="52" t="s">
        <v>83</v>
      </c>
      <c r="AC5" s="52" t="s">
        <v>449</v>
      </c>
      <c r="AD5" s="52" t="s">
        <v>450</v>
      </c>
      <c r="AE5" s="52" t="s">
        <v>451</v>
      </c>
      <c r="AF5" s="52" t="s">
        <v>452</v>
      </c>
      <c r="AG5" s="52" t="s">
        <v>78</v>
      </c>
      <c r="AH5" s="52" t="s">
        <v>453</v>
      </c>
      <c r="AI5" s="52" t="s">
        <v>88</v>
      </c>
      <c r="AJ5" s="53" t="s">
        <v>454</v>
      </c>
      <c r="AK5" s="53" t="s">
        <v>455</v>
      </c>
      <c r="AL5" s="53" t="s">
        <v>456</v>
      </c>
      <c r="AM5" s="53" t="s">
        <v>455</v>
      </c>
      <c r="AN5" s="53" t="s">
        <v>457</v>
      </c>
      <c r="AO5" s="53" t="s">
        <v>458</v>
      </c>
      <c r="AP5" s="53" t="s">
        <v>459</v>
      </c>
      <c r="AQ5" s="53" t="s">
        <v>460</v>
      </c>
      <c r="AR5" s="53" t="s">
        <v>461</v>
      </c>
      <c r="AS5" s="53" t="s">
        <v>462</v>
      </c>
      <c r="AT5" s="53" t="s">
        <v>463</v>
      </c>
      <c r="AU5" s="54" t="s">
        <v>464</v>
      </c>
      <c r="AV5" s="54" t="s">
        <v>141</v>
      </c>
      <c r="AW5" s="54" t="s">
        <v>465</v>
      </c>
      <c r="AX5" s="219" t="s">
        <v>122</v>
      </c>
      <c r="AY5" s="55" t="s">
        <v>466</v>
      </c>
      <c r="AZ5" s="56" t="s">
        <v>467</v>
      </c>
      <c r="BA5" s="57" t="s">
        <v>468</v>
      </c>
      <c r="BB5" s="57" t="s">
        <v>469</v>
      </c>
      <c r="BC5" s="58" t="s">
        <v>470</v>
      </c>
      <c r="BD5" s="59" t="s">
        <v>111</v>
      </c>
      <c r="BE5" s="57" t="s">
        <v>471</v>
      </c>
      <c r="BF5" s="227" t="s">
        <v>472</v>
      </c>
      <c r="BG5" s="228" t="s">
        <v>473</v>
      </c>
      <c r="BH5" s="229" t="s">
        <v>474</v>
      </c>
      <c r="BI5" s="228" t="s">
        <v>475</v>
      </c>
      <c r="BJ5" s="228" t="s">
        <v>476</v>
      </c>
      <c r="BK5" s="230" t="s">
        <v>477</v>
      </c>
      <c r="BL5" s="122" t="s">
        <v>478</v>
      </c>
      <c r="BM5" s="122" t="s">
        <v>479</v>
      </c>
      <c r="BN5" s="122" t="s">
        <v>480</v>
      </c>
    </row>
    <row r="6" spans="2:66" ht="64.5" customHeight="1" thickBot="1" x14ac:dyDescent="0.4">
      <c r="B6" s="116" t="s">
        <v>27</v>
      </c>
      <c r="C6" s="285" t="s">
        <v>481</v>
      </c>
      <c r="D6" s="288" t="s">
        <v>482</v>
      </c>
      <c r="E6" s="288" t="s">
        <v>483</v>
      </c>
      <c r="F6" s="291" t="s">
        <v>484</v>
      </c>
      <c r="G6" s="291" t="s">
        <v>485</v>
      </c>
      <c r="H6" s="294" t="str">
        <f t="shared" ref="H6" si="0">D6&amp;" "&amp;E6&amp;" "&amp;F6&amp;" "&amp;G6</f>
        <v>Posibilidad de recibir a satisfacción bienes o servicios que no cumplan con lo requerido contractualmente, dando visto bueno y recibo a satisfacción de los informes de entrega y para beneficio propio o de terceros con el fin de tramitar el acta de liquidación o pago final a un proponente específico, sin haber cumplido el objeto contractual, a cambio de una dádiva o beneficio privado</v>
      </c>
      <c r="I6" s="123" t="s">
        <v>486</v>
      </c>
      <c r="J6" s="304" t="s">
        <v>55</v>
      </c>
      <c r="K6" s="307">
        <v>200</v>
      </c>
      <c r="L6" s="310" t="s">
        <v>487</v>
      </c>
      <c r="M6" s="60" t="s">
        <v>488</v>
      </c>
      <c r="N6" s="60" t="s">
        <v>489</v>
      </c>
      <c r="O6" s="60" t="s">
        <v>490</v>
      </c>
      <c r="P6" s="60" t="s">
        <v>491</v>
      </c>
      <c r="Q6" s="313" t="str">
        <f>IFERROR(VLOOKUP(R6,'[3]4.Criterios'!$E$5:$F$9,2,0),"")</f>
        <v>Media</v>
      </c>
      <c r="R6" s="316">
        <f>IF(K6&lt;&gt;"",VLOOKUP(K6,'[3]4.Criterios'!$B$5:$F$9,4,1),"")</f>
        <v>0.6</v>
      </c>
      <c r="S6" s="319" t="str">
        <f>IFERROR(VLOOKUP(T6,'[3]4.Criterios'!$E$14:$F$16,2,0),"")</f>
        <v>Catastrófico</v>
      </c>
      <c r="T6" s="316">
        <f>IFERROR(VLOOKUP(COUNTA(M6:P10),'[3]4.Criterios'!$B$14:$E$16,4,1),"")</f>
        <v>1</v>
      </c>
      <c r="U6" s="313" t="str">
        <f>IFERROR(VLOOKUP(CONCATENATE(Q6,S6),[3]Niveles!$B$3:$E$17,4,0),"")</f>
        <v>Extremo</v>
      </c>
      <c r="V6" s="313">
        <f>IFERROR(VLOOKUP(CONCATENATE(Q6,S6),[3]Niveles!$B$3:$F$17,5,0),"")</f>
        <v>23</v>
      </c>
      <c r="W6" s="61">
        <v>1</v>
      </c>
      <c r="X6" s="78" t="s">
        <v>492</v>
      </c>
      <c r="Y6" s="61" t="s">
        <v>493</v>
      </c>
      <c r="Z6" s="61" t="s">
        <v>494</v>
      </c>
      <c r="AA6" s="63" t="s">
        <v>73</v>
      </c>
      <c r="AB6" s="63" t="s">
        <v>84</v>
      </c>
      <c r="AC6" s="64">
        <f>IFERROR(VLOOKUP(AA6,'[3]4.Criterios'!$I$6:$K$8,3,0)+VLOOKUP(AB6,'[3]4.Criterios'!$I$9:$K$10,3,0),"")</f>
        <v>0.4</v>
      </c>
      <c r="AD6" s="65" t="str">
        <f>IFERROR(VLOOKUP(AA6,[3]Niveles!$B$20:$C$22,2,0),"")</f>
        <v>Probabilidad</v>
      </c>
      <c r="AE6" s="333">
        <f t="shared" ref="AE6" ca="1" si="1">IFERROR(R6-AP6,"")</f>
        <v>0.42359999999999998</v>
      </c>
      <c r="AF6" s="333">
        <f t="shared" ref="AF6" ca="1" si="2">IFERROR(T6-AR6,"")</f>
        <v>0.25</v>
      </c>
      <c r="AG6" s="61" t="s">
        <v>79</v>
      </c>
      <c r="AH6" s="61" t="s">
        <v>495</v>
      </c>
      <c r="AI6" s="61" t="s">
        <v>89</v>
      </c>
      <c r="AJ6" s="66" t="str">
        <f>IFERROR(VLOOKUP(AK6,'[3]4.Criterios'!$D$5:$F$9,3,1),"")</f>
        <v>Baja</v>
      </c>
      <c r="AK6" s="67">
        <f>IFERROR(IF(AD6="Probabilidad",(R6*(1-AC6)),IF(AD6="Impacto",R6,"")),"")</f>
        <v>0.36</v>
      </c>
      <c r="AL6" s="66" t="str">
        <f>IFERROR(VLOOKUP(AM6,'[3]4.Criterios'!$D$14:$F$16,3,1),"")</f>
        <v>Catastrófico</v>
      </c>
      <c r="AM6" s="68">
        <f>IFERROR(IF(AD6="Impacto",(T6*(1-AC6)),IF(AD6="Probabilidad",T6,"")),"")</f>
        <v>1</v>
      </c>
      <c r="AN6" s="66" t="str">
        <f>IFERROR(VLOOKUP(CONCATENATE(AJ6,AL6),[3]Niveles!$B$3:$E$17,4,0),"")</f>
        <v>Extremo</v>
      </c>
      <c r="AO6" s="313" t="str">
        <f ca="1">OFFSET(AJ5,6-COUNTBLANK(AJ6:AJ11),0,1,1)</f>
        <v>Muy Baja</v>
      </c>
      <c r="AP6" s="327">
        <f t="shared" ref="AP6" ca="1" si="3">OFFSET(AK5,6-COUNTBLANK(AK6:AK11),0,1,1)</f>
        <v>0.1764</v>
      </c>
      <c r="AQ6" s="319" t="str">
        <f ca="1">OFFSET(AL5,6-COUNTBLANK(AL6:AL11),0,1,1)</f>
        <v>Mayor</v>
      </c>
      <c r="AR6" s="327">
        <f t="shared" ref="AR6" ca="1" si="4">OFFSET(AM5,6-COUNTBLANK(AM6:AM11),0,1,1)</f>
        <v>0.75</v>
      </c>
      <c r="AS6" s="313" t="str">
        <f ca="1">OFFSET(AN5,6-COUNTBLANK(AN6:AN11),0,1,1)</f>
        <v>Alto</v>
      </c>
      <c r="AT6" s="330">
        <f ca="1">IFERROR(VLOOKUP(CONCATENATE(AO6,AQ6),[3]Niveles!$B$3:$F$17,5,0),"")</f>
        <v>14</v>
      </c>
      <c r="AU6" s="63" t="s">
        <v>496</v>
      </c>
      <c r="AV6" s="124" t="s">
        <v>497</v>
      </c>
      <c r="AW6" s="124" t="s">
        <v>492</v>
      </c>
      <c r="AX6" s="211" t="s">
        <v>132</v>
      </c>
      <c r="AY6" s="176">
        <v>45169</v>
      </c>
      <c r="AZ6" s="71">
        <v>45282</v>
      </c>
      <c r="BA6" s="178" t="s">
        <v>498</v>
      </c>
      <c r="BB6" s="206" t="s">
        <v>95</v>
      </c>
      <c r="BC6" s="73" t="s">
        <v>499</v>
      </c>
      <c r="BD6" s="74" t="s">
        <v>500</v>
      </c>
      <c r="BE6" s="75" t="s">
        <v>501</v>
      </c>
      <c r="BF6" s="188" t="s">
        <v>104</v>
      </c>
      <c r="BG6" s="191" t="s">
        <v>105</v>
      </c>
      <c r="BH6" s="191" t="s">
        <v>105</v>
      </c>
      <c r="BI6" s="194" t="s">
        <v>105</v>
      </c>
      <c r="BJ6" s="164" t="s">
        <v>120</v>
      </c>
      <c r="BK6" s="114" t="s">
        <v>502</v>
      </c>
      <c r="BL6" s="324" t="s">
        <v>503</v>
      </c>
      <c r="BM6" s="324" t="s">
        <v>503</v>
      </c>
      <c r="BN6" s="324" t="s">
        <v>504</v>
      </c>
    </row>
    <row r="7" spans="2:66" ht="64.5" customHeight="1" thickBot="1" x14ac:dyDescent="0.4">
      <c r="B7" s="116" t="s">
        <v>27</v>
      </c>
      <c r="C7" s="286"/>
      <c r="D7" s="289"/>
      <c r="E7" s="289"/>
      <c r="F7" s="292"/>
      <c r="G7" s="292"/>
      <c r="H7" s="295"/>
      <c r="I7" s="126" t="s">
        <v>505</v>
      </c>
      <c r="J7" s="305"/>
      <c r="K7" s="308"/>
      <c r="L7" s="311"/>
      <c r="M7" s="77" t="s">
        <v>506</v>
      </c>
      <c r="N7" s="77" t="s">
        <v>507</v>
      </c>
      <c r="O7" s="77" t="s">
        <v>508</v>
      </c>
      <c r="P7" s="77" t="s">
        <v>509</v>
      </c>
      <c r="Q7" s="314"/>
      <c r="R7" s="317"/>
      <c r="S7" s="320"/>
      <c r="T7" s="317"/>
      <c r="U7" s="314"/>
      <c r="V7" s="314"/>
      <c r="W7" s="78">
        <v>2</v>
      </c>
      <c r="X7" s="78" t="s">
        <v>510</v>
      </c>
      <c r="Y7" s="78" t="s">
        <v>511</v>
      </c>
      <c r="Z7" s="78" t="s">
        <v>512</v>
      </c>
      <c r="AA7" s="62" t="s">
        <v>74</v>
      </c>
      <c r="AB7" s="62" t="s">
        <v>84</v>
      </c>
      <c r="AC7" s="79">
        <f>IFERROR(VLOOKUP(AA7,'[3]4.Criterios'!$I$6:$K$8,3,0)+VLOOKUP(AB7,'[3]4.Criterios'!$I$9:$K$10,3,0),"")</f>
        <v>0.3</v>
      </c>
      <c r="AD7" s="80" t="str">
        <f>IFERROR(VLOOKUP(AA7,[3]Niveles!$B$20:$C$22,2,0),"")</f>
        <v>Probabilidad</v>
      </c>
      <c r="AE7" s="334"/>
      <c r="AF7" s="334"/>
      <c r="AG7" s="78" t="s">
        <v>80</v>
      </c>
      <c r="AH7" s="78" t="s">
        <v>495</v>
      </c>
      <c r="AI7" s="78" t="s">
        <v>89</v>
      </c>
      <c r="AJ7" s="81" t="str">
        <f>IFERROR(VLOOKUP(AK7,'[3]4.Criterios'!$D$5:$F$9,3,1),"")</f>
        <v>Baja</v>
      </c>
      <c r="AK7" s="82">
        <f>IFERROR(IF(AD7="Probabilidad",(AK6*(1-AC7)),IF(AD7="Impacto",AK6,"")),"")</f>
        <v>0.252</v>
      </c>
      <c r="AL7" s="81" t="str">
        <f>IFERROR(VLOOKUP(AM7,'[3]4.Criterios'!$D$14:$F$16,3,1),"")</f>
        <v>Catastrófico</v>
      </c>
      <c r="AM7" s="83">
        <f>IFERROR(IF(AD7="Impacto",IF((AM6*(1-AC7))&lt;0.4,0.4,(AM6*(1-AC7))),IF(AD7="Probabilidad",AM6,"")),"")</f>
        <v>1</v>
      </c>
      <c r="AN7" s="81" t="str">
        <f>IFERROR(VLOOKUP(CONCATENATE(AJ7,AL7),[3]Niveles!$B$3:$E$17,4,0),"")</f>
        <v>Extremo</v>
      </c>
      <c r="AO7" s="314"/>
      <c r="AP7" s="328"/>
      <c r="AQ7" s="320"/>
      <c r="AR7" s="328"/>
      <c r="AS7" s="314"/>
      <c r="AT7" s="331"/>
      <c r="AU7" s="62"/>
      <c r="AV7" s="62"/>
      <c r="AW7" s="62"/>
      <c r="AX7" s="212"/>
      <c r="AY7" s="84"/>
      <c r="AZ7" s="85"/>
      <c r="BA7" s="86"/>
      <c r="BB7" s="86"/>
      <c r="BC7" s="87"/>
      <c r="BD7" s="88" t="s">
        <v>513</v>
      </c>
      <c r="BE7" s="89" t="s">
        <v>514</v>
      </c>
      <c r="BF7" s="189"/>
      <c r="BG7" s="192" t="s">
        <v>105</v>
      </c>
      <c r="BH7" s="192" t="s">
        <v>104</v>
      </c>
      <c r="BI7" s="195"/>
      <c r="BJ7" s="88"/>
      <c r="BK7" s="113" t="s">
        <v>515</v>
      </c>
      <c r="BL7" s="325"/>
      <c r="BM7" s="325"/>
      <c r="BN7" s="325"/>
    </row>
    <row r="8" spans="2:66" ht="64.5" customHeight="1" thickBot="1" x14ac:dyDescent="0.4">
      <c r="B8" s="116" t="s">
        <v>27</v>
      </c>
      <c r="C8" s="286"/>
      <c r="D8" s="289"/>
      <c r="E8" s="289"/>
      <c r="F8" s="292"/>
      <c r="G8" s="292"/>
      <c r="H8" s="295"/>
      <c r="I8" s="126" t="s">
        <v>516</v>
      </c>
      <c r="J8" s="305"/>
      <c r="K8" s="308"/>
      <c r="L8" s="311"/>
      <c r="M8" s="77" t="s">
        <v>517</v>
      </c>
      <c r="N8" s="77" t="s">
        <v>518</v>
      </c>
      <c r="O8" s="77" t="s">
        <v>519</v>
      </c>
      <c r="P8" s="77" t="s">
        <v>520</v>
      </c>
      <c r="Q8" s="314"/>
      <c r="R8" s="317"/>
      <c r="S8" s="320"/>
      <c r="T8" s="317"/>
      <c r="U8" s="314"/>
      <c r="V8" s="314"/>
      <c r="W8" s="78">
        <v>3</v>
      </c>
      <c r="X8" s="78" t="s">
        <v>521</v>
      </c>
      <c r="Y8" s="78" t="s">
        <v>522</v>
      </c>
      <c r="Z8" s="78" t="s">
        <v>523</v>
      </c>
      <c r="AA8" s="78" t="s">
        <v>74</v>
      </c>
      <c r="AB8" s="62" t="s">
        <v>84</v>
      </c>
      <c r="AC8" s="79">
        <f>IFERROR(VLOOKUP(AA8,'[3]4.Criterios'!$I$6:$K$8,3,0)+VLOOKUP(AB8,'[3]4.Criterios'!$I$9:$K$10,3,0),"")</f>
        <v>0.3</v>
      </c>
      <c r="AD8" s="80" t="str">
        <f>IFERROR(VLOOKUP(AA8,[3]Niveles!$B$20:$C$22,2,0),"")</f>
        <v>Probabilidad</v>
      </c>
      <c r="AE8" s="334"/>
      <c r="AF8" s="334"/>
      <c r="AG8" s="61" t="s">
        <v>79</v>
      </c>
      <c r="AH8" s="78" t="s">
        <v>495</v>
      </c>
      <c r="AI8" s="78" t="s">
        <v>89</v>
      </c>
      <c r="AJ8" s="81" t="str">
        <f>IFERROR(VLOOKUP(AK8,'[3]4.Criterios'!$D$5:$F$9,3,1),"")</f>
        <v>Muy Baja</v>
      </c>
      <c r="AK8" s="82">
        <f>IFERROR(IF(AD8="Probabilidad",(AK7*(1-AC8)),IF(AD8="Impacto",AK7,"")),"")</f>
        <v>0.1764</v>
      </c>
      <c r="AL8" s="81" t="str">
        <f>IFERROR(VLOOKUP(AM8,'[3]4.Criterios'!$D$14:$F$16,3,1),"")</f>
        <v>Catastrófico</v>
      </c>
      <c r="AM8" s="83">
        <f t="shared" ref="AM8:AM10" si="5">IFERROR(IF(AD8="Impacto",IF((AM7*(1-AC8))&lt;0.4,0.4,(AM7*(1-AC8))),IF(AD8="Probabilidad",AM7,"")),"")</f>
        <v>1</v>
      </c>
      <c r="AN8" s="81" t="str">
        <f>IFERROR(VLOOKUP(CONCATENATE(AJ8,AL8),[3]Niveles!$B$3:$E$17,4,0),"")</f>
        <v>Extremo</v>
      </c>
      <c r="AO8" s="314"/>
      <c r="AP8" s="328"/>
      <c r="AQ8" s="320"/>
      <c r="AR8" s="328"/>
      <c r="AS8" s="314"/>
      <c r="AT8" s="331"/>
      <c r="AU8" s="62"/>
      <c r="AV8" s="62"/>
      <c r="AW8" s="62"/>
      <c r="AX8" s="212"/>
      <c r="AY8" s="84"/>
      <c r="AZ8" s="85"/>
      <c r="BA8" s="86"/>
      <c r="BB8" s="86"/>
      <c r="BC8" s="87"/>
      <c r="BD8" s="88"/>
      <c r="BE8" s="89"/>
      <c r="BF8" s="189"/>
      <c r="BG8" s="192" t="s">
        <v>105</v>
      </c>
      <c r="BH8" s="192" t="s">
        <v>105</v>
      </c>
      <c r="BI8" s="195"/>
      <c r="BJ8" s="88"/>
      <c r="BK8" s="113" t="s">
        <v>524</v>
      </c>
      <c r="BL8" s="325"/>
      <c r="BM8" s="325"/>
      <c r="BN8" s="325"/>
    </row>
    <row r="9" spans="2:66" ht="64.5" customHeight="1" thickBot="1" x14ac:dyDescent="0.4">
      <c r="B9" s="116" t="s">
        <v>27</v>
      </c>
      <c r="C9" s="286"/>
      <c r="D9" s="289"/>
      <c r="E9" s="289"/>
      <c r="F9" s="292"/>
      <c r="G9" s="292"/>
      <c r="H9" s="295"/>
      <c r="I9" s="126"/>
      <c r="J9" s="305"/>
      <c r="K9" s="308"/>
      <c r="L9" s="311"/>
      <c r="M9" s="77"/>
      <c r="N9" s="77"/>
      <c r="O9" s="77"/>
      <c r="P9" s="77"/>
      <c r="Q9" s="314"/>
      <c r="R9" s="317"/>
      <c r="S9" s="320"/>
      <c r="T9" s="317"/>
      <c r="U9" s="314"/>
      <c r="V9" s="314"/>
      <c r="W9" s="78">
        <v>4</v>
      </c>
      <c r="X9" s="78" t="s">
        <v>525</v>
      </c>
      <c r="Y9" s="78" t="s">
        <v>526</v>
      </c>
      <c r="Z9" s="78" t="s">
        <v>527</v>
      </c>
      <c r="AA9" s="78" t="s">
        <v>75</v>
      </c>
      <c r="AB9" s="62" t="s">
        <v>84</v>
      </c>
      <c r="AC9" s="79">
        <f>IFERROR(VLOOKUP(AA9,'[3]4.Criterios'!$I$6:$K$8,3,0)+VLOOKUP(AB9,'[3]4.Criterios'!$I$9:$K$10,3,0),"")</f>
        <v>0.25</v>
      </c>
      <c r="AD9" s="80" t="str">
        <f>IFERROR(VLOOKUP(AA9,[3]Niveles!$B$20:$C$22,2,0),"")</f>
        <v>Impacto</v>
      </c>
      <c r="AE9" s="334"/>
      <c r="AF9" s="334"/>
      <c r="AG9" s="61" t="s">
        <v>79</v>
      </c>
      <c r="AH9" s="78" t="s">
        <v>495</v>
      </c>
      <c r="AI9" s="78" t="s">
        <v>89</v>
      </c>
      <c r="AJ9" s="81" t="str">
        <f>IFERROR(VLOOKUP(AK9,'[3]4.Criterios'!$D$5:$F$9,3,1),"")</f>
        <v>Muy Baja</v>
      </c>
      <c r="AK9" s="82">
        <f>IFERROR(IF(AD9="Probabilidad",(AK8*(1-AC9)),IF(AD9="Impacto",AK8,"")),"")</f>
        <v>0.1764</v>
      </c>
      <c r="AL9" s="81" t="str">
        <f>IFERROR(VLOOKUP(AM9,'[3]4.Criterios'!$D$14:$F$16,3,1),"")</f>
        <v>Mayor</v>
      </c>
      <c r="AM9" s="83">
        <f t="shared" si="5"/>
        <v>0.75</v>
      </c>
      <c r="AN9" s="81" t="str">
        <f>IFERROR(VLOOKUP(CONCATENATE(AJ9,AL9),[3]Niveles!$B$3:$E$17,4,0),"")</f>
        <v>Alto</v>
      </c>
      <c r="AO9" s="314"/>
      <c r="AP9" s="328"/>
      <c r="AQ9" s="320"/>
      <c r="AR9" s="328"/>
      <c r="AS9" s="314"/>
      <c r="AT9" s="331"/>
      <c r="AU9" s="62"/>
      <c r="AV9" s="62"/>
      <c r="AW9" s="62"/>
      <c r="AX9" s="212"/>
      <c r="AY9" s="84"/>
      <c r="AZ9" s="85"/>
      <c r="BA9" s="86"/>
      <c r="BB9" s="86"/>
      <c r="BC9" s="87"/>
      <c r="BD9" s="88"/>
      <c r="BE9" s="89"/>
      <c r="BF9" s="189"/>
      <c r="BG9" s="192" t="s">
        <v>105</v>
      </c>
      <c r="BH9" s="192" t="s">
        <v>105</v>
      </c>
      <c r="BI9" s="195"/>
      <c r="BJ9" s="88"/>
      <c r="BK9" s="113" t="s">
        <v>528</v>
      </c>
      <c r="BL9" s="325"/>
      <c r="BM9" s="325"/>
      <c r="BN9" s="325"/>
    </row>
    <row r="10" spans="2:66" ht="14.5" thickBot="1" x14ac:dyDescent="0.4">
      <c r="B10" s="116" t="s">
        <v>27</v>
      </c>
      <c r="C10" s="286"/>
      <c r="D10" s="289"/>
      <c r="E10" s="289"/>
      <c r="F10" s="292"/>
      <c r="G10" s="292"/>
      <c r="H10" s="295"/>
      <c r="I10" s="126"/>
      <c r="J10" s="305"/>
      <c r="K10" s="308"/>
      <c r="L10" s="311"/>
      <c r="M10" s="77"/>
      <c r="N10" s="77"/>
      <c r="O10" s="77"/>
      <c r="P10" s="77"/>
      <c r="Q10" s="314"/>
      <c r="R10" s="317"/>
      <c r="S10" s="320"/>
      <c r="T10" s="317"/>
      <c r="U10" s="314"/>
      <c r="V10" s="314"/>
      <c r="W10" s="78">
        <v>5</v>
      </c>
      <c r="X10" s="127"/>
      <c r="Y10" s="127"/>
      <c r="Z10" s="127"/>
      <c r="AA10" s="78"/>
      <c r="AB10" s="62"/>
      <c r="AC10" s="79" t="str">
        <f>IFERROR(VLOOKUP(AA10,'[3]4.Criterios'!$I$6:$K$8,3,0)+VLOOKUP(AB10,'[3]4.Criterios'!$I$9:$K$10,3,0),"")</f>
        <v/>
      </c>
      <c r="AD10" s="80" t="str">
        <f>IFERROR(VLOOKUP(AA10,[3]Niveles!$B$20:$C$22,2,0),"")</f>
        <v/>
      </c>
      <c r="AE10" s="334"/>
      <c r="AF10" s="334"/>
      <c r="AG10" s="78"/>
      <c r="AH10" s="78"/>
      <c r="AI10" s="78"/>
      <c r="AJ10" s="81" t="str">
        <f>IFERROR(VLOOKUP(AK10,'[3]4.Criterios'!$D$5:$F$9,3,1),"")</f>
        <v/>
      </c>
      <c r="AK10" s="82" t="str">
        <f>IFERROR(IF(AD10="Probabilidad",(AK9*(1-AC10)),IF(AD10="Impacto",AK9,"")),"")</f>
        <v/>
      </c>
      <c r="AL10" s="81" t="str">
        <f>IFERROR(VLOOKUP(AM10,'[3]4.Criterios'!$D$14:$F$16,3,1),"")</f>
        <v/>
      </c>
      <c r="AM10" s="83" t="str">
        <f t="shared" si="5"/>
        <v/>
      </c>
      <c r="AN10" s="81" t="str">
        <f>IFERROR(VLOOKUP(CONCATENATE(AJ10,AL10),[3]Niveles!$B$3:$E$17,4,0),"")</f>
        <v/>
      </c>
      <c r="AO10" s="314"/>
      <c r="AP10" s="328"/>
      <c r="AQ10" s="320"/>
      <c r="AR10" s="328"/>
      <c r="AS10" s="314"/>
      <c r="AT10" s="331"/>
      <c r="AU10" s="62"/>
      <c r="AV10" s="62"/>
      <c r="AW10" s="62"/>
      <c r="AX10" s="212"/>
      <c r="AY10" s="84"/>
      <c r="AZ10" s="85"/>
      <c r="BA10" s="86"/>
      <c r="BB10" s="86"/>
      <c r="BC10" s="87"/>
      <c r="BD10" s="88"/>
      <c r="BE10" s="89"/>
      <c r="BF10" s="189"/>
      <c r="BG10" s="86"/>
      <c r="BH10" s="192"/>
      <c r="BI10" s="195"/>
      <c r="BJ10" s="88"/>
      <c r="BK10" s="91"/>
      <c r="BL10" s="325"/>
      <c r="BM10" s="325"/>
      <c r="BN10" s="325"/>
    </row>
    <row r="11" spans="2:66" ht="14.5" thickBot="1" x14ac:dyDescent="0.4">
      <c r="B11" s="116" t="s">
        <v>27</v>
      </c>
      <c r="C11" s="287"/>
      <c r="D11" s="290"/>
      <c r="E11" s="290"/>
      <c r="F11" s="293"/>
      <c r="G11" s="293"/>
      <c r="H11" s="296"/>
      <c r="I11" s="126"/>
      <c r="J11" s="306"/>
      <c r="K11" s="309"/>
      <c r="L11" s="312"/>
      <c r="M11" s="93"/>
      <c r="N11" s="93"/>
      <c r="O11" s="93"/>
      <c r="P11" s="94"/>
      <c r="Q11" s="315"/>
      <c r="R11" s="318"/>
      <c r="S11" s="321"/>
      <c r="T11" s="318"/>
      <c r="U11" s="315"/>
      <c r="V11" s="315"/>
      <c r="W11" s="78">
        <v>6</v>
      </c>
      <c r="X11" s="78"/>
      <c r="Y11" s="127"/>
      <c r="Z11" s="127"/>
      <c r="AA11" s="78"/>
      <c r="AB11" s="96"/>
      <c r="AC11" s="79" t="str">
        <f>IFERROR(VLOOKUP(AA11,'[3]4.Criterios'!$I$6:$K$8,3,0)+VLOOKUP(AB11,'[3]4.Criterios'!$I$9:$K$10,3,0),"")</f>
        <v/>
      </c>
      <c r="AD11" s="80" t="str">
        <f>IFERROR(VLOOKUP(AA11,[3]Niveles!$B$20:$C$22,2,0),"")</f>
        <v/>
      </c>
      <c r="AE11" s="335"/>
      <c r="AF11" s="335"/>
      <c r="AG11" s="78"/>
      <c r="AH11" s="78"/>
      <c r="AI11" s="78"/>
      <c r="AJ11" s="97" t="str">
        <f>IFERROR(VLOOKUP(AK11,'[3]4.Criterios'!$D$5:$F$9,3,1),"")</f>
        <v/>
      </c>
      <c r="AK11" s="98" t="str">
        <f>IFERROR(IF(AD11="Probabilidad",(AK10*(1-AC11)),IF(AD11="Impacto",AK10,"")),"")</f>
        <v/>
      </c>
      <c r="AL11" s="97" t="str">
        <f>IFERROR(VLOOKUP(AM11,'[3]4.Criterios'!$D$14:$F$16,3,1),"")</f>
        <v/>
      </c>
      <c r="AM11" s="83" t="str">
        <f>IFERROR(IF(AD11="Impacto",IF((AM10*(1-AC11))&lt;0.4,0.4,(AM10*(1-AC11))),IF(AD11="Probabilidad",AM10,"")),"")</f>
        <v/>
      </c>
      <c r="AN11" s="97" t="str">
        <f>IFERROR(VLOOKUP(CONCATENATE(AJ11,AL11),[3]Niveles!$B$3:$E$17,4,0),"")</f>
        <v/>
      </c>
      <c r="AO11" s="315"/>
      <c r="AP11" s="329"/>
      <c r="AQ11" s="321"/>
      <c r="AR11" s="329"/>
      <c r="AS11" s="315"/>
      <c r="AT11" s="332"/>
      <c r="AU11" s="96"/>
      <c r="AV11" s="96"/>
      <c r="AW11" s="96"/>
      <c r="AX11" s="213"/>
      <c r="AY11" s="99"/>
      <c r="AZ11" s="100"/>
      <c r="BA11" s="101"/>
      <c r="BB11" s="101"/>
      <c r="BC11" s="102"/>
      <c r="BD11" s="103"/>
      <c r="BE11" s="104"/>
      <c r="BF11" s="190"/>
      <c r="BG11" s="101"/>
      <c r="BH11" s="193"/>
      <c r="BI11" s="196"/>
      <c r="BJ11" s="103"/>
      <c r="BK11" s="106"/>
      <c r="BL11" s="326"/>
      <c r="BM11" s="326"/>
      <c r="BN11" s="326"/>
    </row>
    <row r="12" spans="2:66" ht="106.5" customHeight="1" thickBot="1" x14ac:dyDescent="0.4">
      <c r="B12" s="116" t="s">
        <v>61</v>
      </c>
      <c r="C12" s="285" t="s">
        <v>529</v>
      </c>
      <c r="D12" s="304" t="s">
        <v>530</v>
      </c>
      <c r="E12" s="304" t="s">
        <v>531</v>
      </c>
      <c r="F12" s="336" t="s">
        <v>532</v>
      </c>
      <c r="G12" s="336" t="s">
        <v>533</v>
      </c>
      <c r="H12" s="294" t="str">
        <f t="shared" ref="H12" si="6">D12&amp;" "&amp;E12&amp;" "&amp;F12&amp;" "&amp;G12</f>
        <v xml:space="preserve">Posibilidad de tomar decisiones institucionales utilizando recursos públicos para beneficio propio o de un tercero definiendo objetivos y lineamientos inadecuados para la entidad </v>
      </c>
      <c r="I12" s="60" t="s">
        <v>534</v>
      </c>
      <c r="J12" s="304" t="s">
        <v>55</v>
      </c>
      <c r="K12" s="307">
        <v>4</v>
      </c>
      <c r="L12" s="310" t="s">
        <v>535</v>
      </c>
      <c r="M12" s="60" t="s">
        <v>488</v>
      </c>
      <c r="N12" s="60" t="s">
        <v>489</v>
      </c>
      <c r="O12" s="60" t="s">
        <v>490</v>
      </c>
      <c r="P12" s="60" t="s">
        <v>491</v>
      </c>
      <c r="Q12" s="313" t="str">
        <f>IFERROR(VLOOKUP(R12,'[3]4.Criterios'!$E$5:$F$9,2,0),"")</f>
        <v>Baja</v>
      </c>
      <c r="R12" s="316">
        <f>IF(K12&lt;&gt;"",VLOOKUP(K12,'[3]4.Criterios'!$B$5:$F$9,4,1),"")</f>
        <v>0.4</v>
      </c>
      <c r="S12" s="319" t="str">
        <f>IFERROR(VLOOKUP(T12,'[3]4.Criterios'!$E$14:$F$16,2,0),"")</f>
        <v>Catastrófico</v>
      </c>
      <c r="T12" s="316">
        <f>IFERROR(VLOOKUP(COUNTA(M12:P16),'[3]4.Criterios'!$B$14:$E$16,4,1),"")</f>
        <v>1</v>
      </c>
      <c r="U12" s="313" t="str">
        <f>IFERROR(VLOOKUP(CONCATENATE(Q12,S12),[3]Niveles!$B$3:$E$17,4,0),"")</f>
        <v>Extremo</v>
      </c>
      <c r="V12" s="313">
        <f>IFERROR(VLOOKUP(CONCATENATE(Q12,S12),[3]Niveles!$B$3:$F$17,5,0),"")</f>
        <v>22</v>
      </c>
      <c r="W12" s="61">
        <v>1</v>
      </c>
      <c r="X12" s="63" t="s">
        <v>536</v>
      </c>
      <c r="Y12" s="63" t="s">
        <v>537</v>
      </c>
      <c r="Z12" s="63" t="s">
        <v>538</v>
      </c>
      <c r="AA12" s="63" t="s">
        <v>73</v>
      </c>
      <c r="AB12" s="63" t="s">
        <v>84</v>
      </c>
      <c r="AC12" s="64">
        <f>IFERROR(VLOOKUP(AA12,'[3]4.Criterios'!$I$6:$K$8,3,0)+VLOOKUP(AB12,'[3]4.Criterios'!$I$9:$K$10,3,0),"")</f>
        <v>0.4</v>
      </c>
      <c r="AD12" s="65" t="str">
        <f>IFERROR(VLOOKUP(AA12,[3]Niveles!$B$20:$C$22,2,0),"")</f>
        <v>Probabilidad</v>
      </c>
      <c r="AE12" s="333">
        <f t="shared" ref="AE12" ca="1" si="7">IFERROR(R12-AP12,"")</f>
        <v>0.35060800000000003</v>
      </c>
      <c r="AF12" s="333">
        <f t="shared" ref="AF12" ca="1" si="8">IFERROR(T12-AR12,"")</f>
        <v>0.25</v>
      </c>
      <c r="AG12" s="61" t="s">
        <v>79</v>
      </c>
      <c r="AH12" s="61" t="s">
        <v>495</v>
      </c>
      <c r="AI12" s="61" t="s">
        <v>89</v>
      </c>
      <c r="AJ12" s="66" t="str">
        <f>IFERROR(VLOOKUP(AK12,'[3]4.Criterios'!$D$5:$F$9,3,1),"")</f>
        <v>Baja</v>
      </c>
      <c r="AK12" s="67">
        <f>IFERROR(IF(AD12="Probabilidad",(R12*(1-AC12)),IF(AD12="Impacto",R12,"")),"")</f>
        <v>0.24</v>
      </c>
      <c r="AL12" s="66" t="str">
        <f>IFERROR(VLOOKUP(AM12,'[3]4.Criterios'!$D$14:$F$16,3,1),"")</f>
        <v>Catastrófico</v>
      </c>
      <c r="AM12" s="68">
        <f>IFERROR(IF(AD12="Impacto",(T12*(1-AC12)),IF(AD12="Probabilidad",T12,"")),"")</f>
        <v>1</v>
      </c>
      <c r="AN12" s="66" t="str">
        <f>IFERROR(VLOOKUP(CONCATENATE(AJ12,AL12),[3]Niveles!$B$3:$E$17,4,0),"")</f>
        <v>Extremo</v>
      </c>
      <c r="AO12" s="313" t="str">
        <f ca="1">OFFSET(AJ11,6-COUNTBLANK(AJ12:AJ17),0,1,1)</f>
        <v>Muy Baja</v>
      </c>
      <c r="AP12" s="327">
        <f t="shared" ref="AP12" ca="1" si="9">OFFSET(AK11,6-COUNTBLANK(AK12:AK17),0,1,1)</f>
        <v>4.9391999999999985E-2</v>
      </c>
      <c r="AQ12" s="319" t="str">
        <f ca="1">OFFSET(AL11,6-COUNTBLANK(AL12:AL17),0,1,1)</f>
        <v>Mayor</v>
      </c>
      <c r="AR12" s="327">
        <f t="shared" ref="AR12" ca="1" si="10">OFFSET(AM11,6-COUNTBLANK(AM12:AM17),0,1,1)</f>
        <v>0.75</v>
      </c>
      <c r="AS12" s="313" t="str">
        <f ca="1">OFFSET(AN11,6-COUNTBLANK(AN12:AN17),0,1,1)</f>
        <v>Alto</v>
      </c>
      <c r="AT12" s="330">
        <f ca="1">IFERROR(VLOOKUP(CONCATENATE(AO12,AQ12),[3]Niveles!$B$3:$F$17,5,0),"")</f>
        <v>14</v>
      </c>
      <c r="AU12" s="69" t="s">
        <v>496</v>
      </c>
      <c r="AV12" s="69" t="s">
        <v>539</v>
      </c>
      <c r="AW12" s="69" t="s">
        <v>540</v>
      </c>
      <c r="AX12" s="214" t="s">
        <v>127</v>
      </c>
      <c r="AY12" s="128">
        <v>45260</v>
      </c>
      <c r="AZ12" s="71">
        <v>45286</v>
      </c>
      <c r="BA12" s="179" t="s">
        <v>541</v>
      </c>
      <c r="BB12" s="206" t="s">
        <v>95</v>
      </c>
      <c r="BC12" s="87" t="s">
        <v>542</v>
      </c>
      <c r="BD12" s="180" t="s">
        <v>543</v>
      </c>
      <c r="BE12" s="181" t="s">
        <v>544</v>
      </c>
      <c r="BF12" s="188" t="s">
        <v>104</v>
      </c>
      <c r="BG12" s="191" t="s">
        <v>104</v>
      </c>
      <c r="BH12" s="191" t="s">
        <v>105</v>
      </c>
      <c r="BI12" s="194" t="s">
        <v>105</v>
      </c>
      <c r="BJ12" s="164" t="s">
        <v>120</v>
      </c>
      <c r="BK12" s="114" t="s">
        <v>545</v>
      </c>
      <c r="BL12" s="294" t="s">
        <v>503</v>
      </c>
      <c r="BM12" s="294" t="s">
        <v>503</v>
      </c>
      <c r="BN12" s="294" t="s">
        <v>546</v>
      </c>
    </row>
    <row r="13" spans="2:66" ht="88.5" customHeight="1" thickBot="1" x14ac:dyDescent="0.4">
      <c r="B13" s="116" t="s">
        <v>61</v>
      </c>
      <c r="C13" s="286"/>
      <c r="D13" s="305"/>
      <c r="E13" s="305"/>
      <c r="F13" s="337"/>
      <c r="G13" s="337"/>
      <c r="H13" s="295"/>
      <c r="I13" s="77" t="s">
        <v>547</v>
      </c>
      <c r="J13" s="305"/>
      <c r="K13" s="308"/>
      <c r="L13" s="311"/>
      <c r="M13" s="77" t="s">
        <v>506</v>
      </c>
      <c r="N13" s="77"/>
      <c r="O13" s="77" t="s">
        <v>508</v>
      </c>
      <c r="P13" s="77" t="s">
        <v>509</v>
      </c>
      <c r="Q13" s="314"/>
      <c r="R13" s="317"/>
      <c r="S13" s="320"/>
      <c r="T13" s="317"/>
      <c r="U13" s="314"/>
      <c r="V13" s="314"/>
      <c r="W13" s="78">
        <v>2</v>
      </c>
      <c r="X13" s="78" t="s">
        <v>540</v>
      </c>
      <c r="Y13" s="78" t="s">
        <v>548</v>
      </c>
      <c r="Z13" s="78" t="s">
        <v>549</v>
      </c>
      <c r="AA13" s="78" t="s">
        <v>73</v>
      </c>
      <c r="AB13" s="78" t="s">
        <v>84</v>
      </c>
      <c r="AC13" s="79">
        <f>IFERROR(VLOOKUP(AA13,'[3]4.Criterios'!$I$6:$K$8,3,0)+VLOOKUP(AB13,'[3]4.Criterios'!$I$9:$K$10,3,0),"")</f>
        <v>0.4</v>
      </c>
      <c r="AD13" s="80" t="str">
        <f>IFERROR(VLOOKUP(AA13,[3]Niveles!$B$20:$C$22,2,0),"")</f>
        <v>Probabilidad</v>
      </c>
      <c r="AE13" s="334"/>
      <c r="AF13" s="334"/>
      <c r="AG13" s="78" t="s">
        <v>80</v>
      </c>
      <c r="AH13" s="78" t="s">
        <v>495</v>
      </c>
      <c r="AI13" s="78" t="s">
        <v>89</v>
      </c>
      <c r="AJ13" s="81" t="str">
        <f>IFERROR(VLOOKUP(AK13,'[3]4.Criterios'!$D$5:$F$9,3,1),"")</f>
        <v>Muy Baja</v>
      </c>
      <c r="AK13" s="82">
        <f>IFERROR(IF(AD13="Probabilidad",(AK12*(1-AC13)),IF(AD13="Impacto",AK12,"")),"")</f>
        <v>0.14399999999999999</v>
      </c>
      <c r="AL13" s="81" t="str">
        <f>IFERROR(VLOOKUP(AM13,'[3]4.Criterios'!$D$14:$F$16,3,1),"")</f>
        <v>Catastrófico</v>
      </c>
      <c r="AM13" s="83">
        <f>IFERROR(IF(AD13="Impacto",IF((AM12*(1-AC13))&lt;0.4,0.4,(AM12*(1-AC13))),IF(AD13="Probabilidad",AM12,"")),"")</f>
        <v>1</v>
      </c>
      <c r="AN13" s="81" t="str">
        <f>IFERROR(VLOOKUP(CONCATENATE(AJ13,AL13),[3]Niveles!$B$3:$E$17,4,0),"")</f>
        <v>Extremo</v>
      </c>
      <c r="AO13" s="314"/>
      <c r="AP13" s="328"/>
      <c r="AQ13" s="320"/>
      <c r="AR13" s="328"/>
      <c r="AS13" s="314"/>
      <c r="AT13" s="331"/>
      <c r="AU13" s="124" t="s">
        <v>496</v>
      </c>
      <c r="AV13" s="124" t="s">
        <v>550</v>
      </c>
      <c r="AW13" s="124" t="s">
        <v>536</v>
      </c>
      <c r="AX13" s="214" t="s">
        <v>127</v>
      </c>
      <c r="AY13" s="128">
        <v>45260</v>
      </c>
      <c r="AZ13" s="85">
        <v>45282</v>
      </c>
      <c r="BA13" s="86" t="s">
        <v>551</v>
      </c>
      <c r="BB13" s="205" t="s">
        <v>94</v>
      </c>
      <c r="BC13" s="87" t="s">
        <v>552</v>
      </c>
      <c r="BD13" s="88" t="s">
        <v>115</v>
      </c>
      <c r="BE13" s="89" t="s">
        <v>553</v>
      </c>
      <c r="BF13" s="189"/>
      <c r="BG13" s="192" t="s">
        <v>105</v>
      </c>
      <c r="BH13" s="192" t="s">
        <v>105</v>
      </c>
      <c r="BI13" s="195" t="s">
        <v>105</v>
      </c>
      <c r="BJ13" s="88"/>
      <c r="BK13" s="113" t="s">
        <v>554</v>
      </c>
      <c r="BL13" s="295"/>
      <c r="BM13" s="295"/>
      <c r="BN13" s="295"/>
    </row>
    <row r="14" spans="2:66" ht="66" customHeight="1" thickBot="1" x14ac:dyDescent="0.4">
      <c r="B14" s="116" t="s">
        <v>61</v>
      </c>
      <c r="C14" s="286"/>
      <c r="D14" s="305"/>
      <c r="E14" s="305"/>
      <c r="F14" s="337"/>
      <c r="G14" s="337"/>
      <c r="H14" s="295"/>
      <c r="I14" s="77" t="s">
        <v>555</v>
      </c>
      <c r="J14" s="305"/>
      <c r="K14" s="308"/>
      <c r="L14" s="311"/>
      <c r="M14" s="77" t="s">
        <v>517</v>
      </c>
      <c r="N14" s="77" t="s">
        <v>518</v>
      </c>
      <c r="O14" s="77" t="s">
        <v>519</v>
      </c>
      <c r="P14" s="77" t="s">
        <v>520</v>
      </c>
      <c r="Q14" s="314"/>
      <c r="R14" s="317"/>
      <c r="S14" s="320"/>
      <c r="T14" s="317"/>
      <c r="U14" s="314"/>
      <c r="V14" s="314"/>
      <c r="W14" s="78">
        <v>3</v>
      </c>
      <c r="X14" s="62" t="s">
        <v>536</v>
      </c>
      <c r="Y14" s="62" t="s">
        <v>556</v>
      </c>
      <c r="Z14" s="62" t="s">
        <v>557</v>
      </c>
      <c r="AA14" s="62" t="s">
        <v>74</v>
      </c>
      <c r="AB14" s="62" t="s">
        <v>84</v>
      </c>
      <c r="AC14" s="79">
        <f>IFERROR(VLOOKUP(AA14,'[3]4.Criterios'!$I$6:$K$8,3,0)+VLOOKUP(AB14,'[3]4.Criterios'!$I$9:$K$10,3,0),"")</f>
        <v>0.3</v>
      </c>
      <c r="AD14" s="80" t="str">
        <f>IFERROR(VLOOKUP(AA14,[3]Niveles!$B$20:$C$22,2,0),"")</f>
        <v>Probabilidad</v>
      </c>
      <c r="AE14" s="334"/>
      <c r="AF14" s="334"/>
      <c r="AG14" s="61" t="s">
        <v>79</v>
      </c>
      <c r="AH14" s="78" t="s">
        <v>495</v>
      </c>
      <c r="AI14" s="78" t="s">
        <v>89</v>
      </c>
      <c r="AJ14" s="81" t="str">
        <f>IFERROR(VLOOKUP(AK14,'[3]4.Criterios'!$D$5:$F$9,3,1),"")</f>
        <v>Muy Baja</v>
      </c>
      <c r="AK14" s="82">
        <f>IFERROR(IF(AD14="Probabilidad",(AK13*(1-AC14)),IF(AD14="Impacto",AK13,"")),"")</f>
        <v>0.10079999999999999</v>
      </c>
      <c r="AL14" s="81" t="str">
        <f>IFERROR(VLOOKUP(AM14,'[3]4.Criterios'!$D$14:$F$16,3,1),"")</f>
        <v>Catastrófico</v>
      </c>
      <c r="AM14" s="83">
        <f t="shared" ref="AM14:AM16" si="11">IFERROR(IF(AD14="Impacto",IF((AM13*(1-AC14))&lt;0.4,0.4,(AM13*(1-AC14))),IF(AD14="Probabilidad",AM13,"")),"")</f>
        <v>1</v>
      </c>
      <c r="AN14" s="81" t="str">
        <f>IFERROR(VLOOKUP(CONCATENATE(AJ14,AL14),[3]Niveles!$B$3:$E$17,4,0),"")</f>
        <v>Extremo</v>
      </c>
      <c r="AO14" s="314"/>
      <c r="AP14" s="328"/>
      <c r="AQ14" s="320"/>
      <c r="AR14" s="328"/>
      <c r="AS14" s="314"/>
      <c r="AT14" s="331"/>
      <c r="AU14" s="124" t="s">
        <v>496</v>
      </c>
      <c r="AV14" s="124" t="s">
        <v>558</v>
      </c>
      <c r="AW14" s="124" t="s">
        <v>559</v>
      </c>
      <c r="AX14" s="214" t="s">
        <v>129</v>
      </c>
      <c r="AY14" s="128">
        <v>45291</v>
      </c>
      <c r="AZ14" s="85">
        <v>45286</v>
      </c>
      <c r="BA14" s="86" t="s">
        <v>560</v>
      </c>
      <c r="BB14" s="205" t="s">
        <v>94</v>
      </c>
      <c r="BC14" s="87" t="s">
        <v>561</v>
      </c>
      <c r="BD14" s="88" t="s">
        <v>562</v>
      </c>
      <c r="BE14" s="89" t="s">
        <v>563</v>
      </c>
      <c r="BF14" s="189"/>
      <c r="BG14" s="192" t="s">
        <v>105</v>
      </c>
      <c r="BH14" s="192" t="s">
        <v>104</v>
      </c>
      <c r="BI14" s="195" t="s">
        <v>105</v>
      </c>
      <c r="BJ14" s="88"/>
      <c r="BK14" s="113" t="s">
        <v>564</v>
      </c>
      <c r="BL14" s="295"/>
      <c r="BM14" s="295"/>
      <c r="BN14" s="295"/>
    </row>
    <row r="15" spans="2:66" ht="66" customHeight="1" thickBot="1" x14ac:dyDescent="0.4">
      <c r="B15" s="116" t="s">
        <v>61</v>
      </c>
      <c r="C15" s="286"/>
      <c r="D15" s="305"/>
      <c r="E15" s="305"/>
      <c r="F15" s="337"/>
      <c r="G15" s="337"/>
      <c r="H15" s="295"/>
      <c r="I15" s="77" t="s">
        <v>565</v>
      </c>
      <c r="J15" s="305"/>
      <c r="K15" s="308"/>
      <c r="L15" s="311"/>
      <c r="M15" s="77" t="s">
        <v>566</v>
      </c>
      <c r="N15" s="77"/>
      <c r="O15" s="77" t="s">
        <v>567</v>
      </c>
      <c r="P15" s="77" t="s">
        <v>568</v>
      </c>
      <c r="Q15" s="314"/>
      <c r="R15" s="317"/>
      <c r="S15" s="320"/>
      <c r="T15" s="317"/>
      <c r="U15" s="314"/>
      <c r="V15" s="314"/>
      <c r="W15" s="78">
        <v>4</v>
      </c>
      <c r="X15" s="78" t="s">
        <v>569</v>
      </c>
      <c r="Y15" s="78" t="s">
        <v>570</v>
      </c>
      <c r="Z15" s="78" t="s">
        <v>571</v>
      </c>
      <c r="AA15" s="78" t="s">
        <v>74</v>
      </c>
      <c r="AB15" s="62" t="s">
        <v>84</v>
      </c>
      <c r="AC15" s="79">
        <f>IFERROR(VLOOKUP(AA15,'[3]4.Criterios'!$I$6:$K$8,3,0)+VLOOKUP(AB15,'[3]4.Criterios'!$I$9:$K$10,3,0),"")</f>
        <v>0.3</v>
      </c>
      <c r="AD15" s="80" t="str">
        <f>IFERROR(VLOOKUP(AA15,[3]Niveles!$B$20:$C$22,2,0),"")</f>
        <v>Probabilidad</v>
      </c>
      <c r="AE15" s="334"/>
      <c r="AF15" s="334"/>
      <c r="AG15" s="78" t="s">
        <v>80</v>
      </c>
      <c r="AH15" s="78" t="s">
        <v>495</v>
      </c>
      <c r="AI15" s="78" t="s">
        <v>89</v>
      </c>
      <c r="AJ15" s="81" t="str">
        <f>IFERROR(VLOOKUP(AK15,'[3]4.Criterios'!$D$5:$F$9,3,1),"")</f>
        <v>Muy Baja</v>
      </c>
      <c r="AK15" s="82">
        <f>IFERROR(IF(AD15="Probabilidad",(AK14*(1-AC15)),IF(AD15="Impacto",AK14,"")),"")</f>
        <v>7.0559999999999984E-2</v>
      </c>
      <c r="AL15" s="81" t="str">
        <f>IFERROR(VLOOKUP(AM15,'[3]4.Criterios'!$D$14:$F$16,3,1),"")</f>
        <v>Catastrófico</v>
      </c>
      <c r="AM15" s="83">
        <f t="shared" si="11"/>
        <v>1</v>
      </c>
      <c r="AN15" s="81" t="str">
        <f>IFERROR(VLOOKUP(CONCATENATE(AJ15,AL15),[3]Niveles!$B$3:$E$17,4,0),"")</f>
        <v>Extremo</v>
      </c>
      <c r="AO15" s="314"/>
      <c r="AP15" s="328"/>
      <c r="AQ15" s="320"/>
      <c r="AR15" s="328"/>
      <c r="AS15" s="314"/>
      <c r="AT15" s="331"/>
      <c r="AU15" s="124"/>
      <c r="AV15" s="124"/>
      <c r="AW15" s="124"/>
      <c r="AX15" s="214"/>
      <c r="AY15" s="128"/>
      <c r="AZ15" s="85"/>
      <c r="BA15" s="86"/>
      <c r="BB15" s="86"/>
      <c r="BC15" s="87"/>
      <c r="BD15" s="88"/>
      <c r="BE15" s="89" t="s">
        <v>572</v>
      </c>
      <c r="BF15" s="189"/>
      <c r="BG15" s="192" t="s">
        <v>105</v>
      </c>
      <c r="BH15" s="192" t="s">
        <v>105</v>
      </c>
      <c r="BI15" s="195"/>
      <c r="BJ15" s="88"/>
      <c r="BK15" s="113" t="s">
        <v>573</v>
      </c>
      <c r="BL15" s="295"/>
      <c r="BM15" s="295"/>
      <c r="BN15" s="295"/>
    </row>
    <row r="16" spans="2:66" ht="66" customHeight="1" thickBot="1" x14ac:dyDescent="0.4">
      <c r="B16" s="116" t="s">
        <v>61</v>
      </c>
      <c r="C16" s="286"/>
      <c r="D16" s="305"/>
      <c r="E16" s="305"/>
      <c r="F16" s="337"/>
      <c r="G16" s="337"/>
      <c r="H16" s="295"/>
      <c r="I16" s="77" t="s">
        <v>574</v>
      </c>
      <c r="J16" s="305"/>
      <c r="K16" s="308"/>
      <c r="L16" s="311"/>
      <c r="M16" s="77" t="s">
        <v>575</v>
      </c>
      <c r="N16" s="77"/>
      <c r="O16" s="77" t="s">
        <v>576</v>
      </c>
      <c r="P16" s="77"/>
      <c r="Q16" s="314"/>
      <c r="R16" s="317"/>
      <c r="S16" s="320"/>
      <c r="T16" s="317"/>
      <c r="U16" s="314"/>
      <c r="V16" s="314"/>
      <c r="W16" s="78">
        <v>5</v>
      </c>
      <c r="X16" s="78" t="s">
        <v>521</v>
      </c>
      <c r="Y16" s="78" t="s">
        <v>522</v>
      </c>
      <c r="Z16" s="78" t="s">
        <v>577</v>
      </c>
      <c r="AA16" s="78" t="s">
        <v>74</v>
      </c>
      <c r="AB16" s="78" t="s">
        <v>84</v>
      </c>
      <c r="AC16" s="79">
        <f>IFERROR(VLOOKUP(AA16,'[3]4.Criterios'!$I$6:$K$8,3,0)+VLOOKUP(AB16,'[3]4.Criterios'!$I$9:$K$10,3,0),"")</f>
        <v>0.3</v>
      </c>
      <c r="AD16" s="80" t="str">
        <f>IFERROR(VLOOKUP(AA16,[3]Niveles!$B$20:$C$22,2,0),"")</f>
        <v>Probabilidad</v>
      </c>
      <c r="AE16" s="334"/>
      <c r="AF16" s="334"/>
      <c r="AG16" s="61" t="s">
        <v>79</v>
      </c>
      <c r="AH16" s="78" t="s">
        <v>495</v>
      </c>
      <c r="AI16" s="78" t="s">
        <v>89</v>
      </c>
      <c r="AJ16" s="81" t="str">
        <f>IFERROR(VLOOKUP(AK16,'[3]4.Criterios'!$D$5:$F$9,3,1),"")</f>
        <v>Muy Baja</v>
      </c>
      <c r="AK16" s="82">
        <f>IFERROR(IF(AD16="Probabilidad",(AK15*(1-AC16)),IF(AD16="Impacto",AK15,"")),"")</f>
        <v>4.9391999999999985E-2</v>
      </c>
      <c r="AL16" s="81" t="str">
        <f>IFERROR(VLOOKUP(AM16,'[3]4.Criterios'!$D$14:$F$16,3,1),"")</f>
        <v>Catastrófico</v>
      </c>
      <c r="AM16" s="83">
        <f t="shared" si="11"/>
        <v>1</v>
      </c>
      <c r="AN16" s="81" t="str">
        <f>IFERROR(VLOOKUP(CONCATENATE(AJ16,AL16),[3]Niveles!$B$3:$E$17,4,0),"")</f>
        <v>Extremo</v>
      </c>
      <c r="AO16" s="314"/>
      <c r="AP16" s="328"/>
      <c r="AQ16" s="320"/>
      <c r="AR16" s="328"/>
      <c r="AS16" s="314"/>
      <c r="AT16" s="331"/>
      <c r="AU16" s="62"/>
      <c r="AV16" s="62"/>
      <c r="AW16" s="62"/>
      <c r="AX16" s="212"/>
      <c r="AY16" s="84"/>
      <c r="AZ16" s="85"/>
      <c r="BA16" s="86"/>
      <c r="BB16" s="86"/>
      <c r="BC16" s="87"/>
      <c r="BD16" s="88"/>
      <c r="BE16" s="89" t="s">
        <v>572</v>
      </c>
      <c r="BF16" s="189"/>
      <c r="BG16" s="192" t="s">
        <v>105</v>
      </c>
      <c r="BH16" s="192" t="s">
        <v>105</v>
      </c>
      <c r="BI16" s="195"/>
      <c r="BJ16" s="88"/>
      <c r="BK16" s="113" t="s">
        <v>578</v>
      </c>
      <c r="BL16" s="295"/>
      <c r="BM16" s="295"/>
      <c r="BN16" s="295"/>
    </row>
    <row r="17" spans="2:66" ht="66" customHeight="1" thickBot="1" x14ac:dyDescent="0.4">
      <c r="B17" s="116" t="s">
        <v>61</v>
      </c>
      <c r="C17" s="287"/>
      <c r="D17" s="306"/>
      <c r="E17" s="306"/>
      <c r="F17" s="338"/>
      <c r="G17" s="338"/>
      <c r="H17" s="296"/>
      <c r="I17" s="92"/>
      <c r="J17" s="306"/>
      <c r="K17" s="309"/>
      <c r="L17" s="312"/>
      <c r="M17" s="93"/>
      <c r="N17" s="93"/>
      <c r="O17" s="93"/>
      <c r="P17" s="94"/>
      <c r="Q17" s="315"/>
      <c r="R17" s="318"/>
      <c r="S17" s="321"/>
      <c r="T17" s="318"/>
      <c r="U17" s="315"/>
      <c r="V17" s="315"/>
      <c r="W17" s="95">
        <v>6</v>
      </c>
      <c r="X17" s="78" t="s">
        <v>525</v>
      </c>
      <c r="Y17" s="78" t="s">
        <v>526</v>
      </c>
      <c r="Z17" s="78" t="s">
        <v>527</v>
      </c>
      <c r="AA17" s="78" t="s">
        <v>75</v>
      </c>
      <c r="AB17" s="78" t="s">
        <v>84</v>
      </c>
      <c r="AC17" s="79">
        <f>IFERROR(VLOOKUP(AA17,'[3]4.Criterios'!$I$6:$K$8,3,0)+VLOOKUP(AB17,'[3]4.Criterios'!$I$9:$K$10,3,0),"")</f>
        <v>0.25</v>
      </c>
      <c r="AD17" s="80" t="str">
        <f>IFERROR(VLOOKUP(AA17,[3]Niveles!$B$20:$C$22,2,0),"")</f>
        <v>Impacto</v>
      </c>
      <c r="AE17" s="335"/>
      <c r="AF17" s="335"/>
      <c r="AG17" s="61" t="s">
        <v>79</v>
      </c>
      <c r="AH17" s="95" t="s">
        <v>495</v>
      </c>
      <c r="AI17" s="95" t="s">
        <v>89</v>
      </c>
      <c r="AJ17" s="81" t="str">
        <f>IFERROR(VLOOKUP(AK17,'[3]4.Criterios'!$D$5:$F$9,3,1),"")</f>
        <v>Muy Baja</v>
      </c>
      <c r="AK17" s="98">
        <f>IFERROR(IF(AD17="Probabilidad",(AK16*(1-AC17)),IF(AD17="Impacto",AK16,"")),"")</f>
        <v>4.9391999999999985E-2</v>
      </c>
      <c r="AL17" s="97" t="str">
        <f>IFERROR(VLOOKUP(AM17,'[3]4.Criterios'!$D$14:$F$16,3,1),"")</f>
        <v>Mayor</v>
      </c>
      <c r="AM17" s="83">
        <f>IFERROR(IF(AD17="Impacto",IF((AM16*(1-AC17))&lt;0.4,0.4,(AM16*(1-AC17))),IF(AD17="Probabilidad",AM16,"")),"")</f>
        <v>0.75</v>
      </c>
      <c r="AN17" s="97" t="str">
        <f>IFERROR(VLOOKUP(CONCATENATE(AJ17,AL17),[3]Niveles!$B$3:$E$17,4,0),"")</f>
        <v>Alto</v>
      </c>
      <c r="AO17" s="315"/>
      <c r="AP17" s="329"/>
      <c r="AQ17" s="321"/>
      <c r="AR17" s="329"/>
      <c r="AS17" s="315"/>
      <c r="AT17" s="332"/>
      <c r="AU17" s="96"/>
      <c r="AV17" s="96"/>
      <c r="AW17" s="96"/>
      <c r="AX17" s="213"/>
      <c r="AY17" s="99"/>
      <c r="AZ17" s="100"/>
      <c r="BA17" s="101"/>
      <c r="BB17" s="101"/>
      <c r="BC17" s="102"/>
      <c r="BD17" s="103"/>
      <c r="BE17" s="104" t="s">
        <v>572</v>
      </c>
      <c r="BF17" s="190"/>
      <c r="BG17" s="193" t="s">
        <v>105</v>
      </c>
      <c r="BH17" s="193" t="s">
        <v>105</v>
      </c>
      <c r="BI17" s="196"/>
      <c r="BJ17" s="103"/>
      <c r="BK17" s="113" t="s">
        <v>528</v>
      </c>
      <c r="BL17" s="296"/>
      <c r="BM17" s="296"/>
      <c r="BN17" s="296"/>
    </row>
    <row r="18" spans="2:66" ht="66" customHeight="1" thickBot="1" x14ac:dyDescent="0.4">
      <c r="B18" s="116" t="s">
        <v>61</v>
      </c>
      <c r="C18" s="285" t="s">
        <v>579</v>
      </c>
      <c r="D18" s="304" t="s">
        <v>580</v>
      </c>
      <c r="E18" s="304" t="s">
        <v>581</v>
      </c>
      <c r="F18" s="336" t="s">
        <v>532</v>
      </c>
      <c r="G18" s="336" t="s">
        <v>582</v>
      </c>
      <c r="H18" s="294" t="str">
        <f t="shared" ref="H18" si="12">D18&amp;" "&amp;E18&amp;" "&amp;F18&amp;" "&amp;G18</f>
        <v xml:space="preserve">Posibilidad de omitir o efectuar acciones en proceso judiciales o administrativos  afectando intereses de la entidad para beneficio propio o de un tercero realizando acciones inadecuadas para la defensa de la entidad </v>
      </c>
      <c r="I18" s="77" t="s">
        <v>547</v>
      </c>
      <c r="J18" s="304" t="s">
        <v>55</v>
      </c>
      <c r="K18" s="307">
        <v>4</v>
      </c>
      <c r="L18" s="310" t="s">
        <v>583</v>
      </c>
      <c r="M18" s="60" t="s">
        <v>488</v>
      </c>
      <c r="N18" s="60" t="s">
        <v>489</v>
      </c>
      <c r="O18" s="60" t="s">
        <v>490</v>
      </c>
      <c r="P18" s="60" t="s">
        <v>491</v>
      </c>
      <c r="Q18" s="313" t="str">
        <f>IFERROR(VLOOKUP(R18,'[3]4.Criterios'!$E$5:$F$9,2,0),"")</f>
        <v>Baja</v>
      </c>
      <c r="R18" s="316">
        <f>IF(K18&lt;&gt;"",VLOOKUP(K18,'[3]4.Criterios'!$B$5:$F$9,4,1),"")</f>
        <v>0.4</v>
      </c>
      <c r="S18" s="319" t="str">
        <f>IFERROR(VLOOKUP(T18,'[3]4.Criterios'!$E$14:$F$16,2,0),"")</f>
        <v>Catastrófico</v>
      </c>
      <c r="T18" s="316">
        <f>IFERROR(VLOOKUP(COUNTA(M18:P22),'[3]4.Criterios'!$B$14:$E$16,4,1),"")</f>
        <v>1</v>
      </c>
      <c r="U18" s="313" t="str">
        <f>IFERROR(VLOOKUP(CONCATENATE(Q18,S18),[3]Niveles!$B$3:$E$17,4,0),"")</f>
        <v>Extremo</v>
      </c>
      <c r="V18" s="313">
        <f>IFERROR(VLOOKUP(CONCATENATE(Q18,S18),[3]Niveles!$B$3:$F$17,5,0),"")</f>
        <v>22</v>
      </c>
      <c r="W18" s="61">
        <v>1</v>
      </c>
      <c r="X18" s="63" t="s">
        <v>584</v>
      </c>
      <c r="Y18" s="63" t="s">
        <v>585</v>
      </c>
      <c r="Z18" s="61" t="s">
        <v>586</v>
      </c>
      <c r="AA18" s="63" t="s">
        <v>73</v>
      </c>
      <c r="AB18" s="63" t="s">
        <v>84</v>
      </c>
      <c r="AC18" s="64">
        <f>IFERROR(VLOOKUP(AA18,'[3]4.Criterios'!$I$6:$K$8,3,0)+VLOOKUP(AB18,'[3]4.Criterios'!$I$9:$K$10,3,0),"")</f>
        <v>0.4</v>
      </c>
      <c r="AD18" s="65" t="str">
        <f>IFERROR(VLOOKUP(AA18,[3]Niveles!$B$20:$C$22,2,0),"")</f>
        <v>Probabilidad</v>
      </c>
      <c r="AE18" s="333">
        <f t="shared" ref="AE18" ca="1" si="13">IFERROR(R18-AP18,"")</f>
        <v>0.31768000000000007</v>
      </c>
      <c r="AF18" s="333">
        <f t="shared" ref="AF18" ca="1" si="14">IFERROR(T18-AR18,"")</f>
        <v>0.25</v>
      </c>
      <c r="AG18" s="61" t="s">
        <v>80</v>
      </c>
      <c r="AH18" s="61" t="s">
        <v>495</v>
      </c>
      <c r="AI18" s="61" t="s">
        <v>89</v>
      </c>
      <c r="AJ18" s="66" t="str">
        <f>IFERROR(VLOOKUP(AK18,'[3]4.Criterios'!$D$5:$F$9,3,1),"")</f>
        <v>Baja</v>
      </c>
      <c r="AK18" s="67">
        <f>IFERROR(IF(AD18="Probabilidad",(R18*(1-AC18)),IF(AD18="Impacto",R18,"")),"")</f>
        <v>0.24</v>
      </c>
      <c r="AL18" s="66" t="str">
        <f>IFERROR(VLOOKUP(AM18,'[3]4.Criterios'!$D$14:$F$16,3,1),"")</f>
        <v>Catastrófico</v>
      </c>
      <c r="AM18" s="68">
        <f>IFERROR(IF(AD18="Impacto",(T18*(1-AC18)),IF(AD18="Probabilidad",T18,"")),"")</f>
        <v>1</v>
      </c>
      <c r="AN18" s="66" t="str">
        <f>IFERROR(VLOOKUP(CONCATENATE(AJ18,AL18),[3]Niveles!$B$3:$E$17,4,0),"")</f>
        <v>Extremo</v>
      </c>
      <c r="AO18" s="313" t="str">
        <f ca="1">OFFSET(AJ17,6-COUNTBLANK(AJ18:AJ23),0,1,1)</f>
        <v>Muy Baja</v>
      </c>
      <c r="AP18" s="327">
        <f ca="1">OFFSET(AK17,6-COUNTBLANK(AK18:AK23),0,1,1)</f>
        <v>8.2319999999999977E-2</v>
      </c>
      <c r="AQ18" s="319" t="str">
        <f ca="1">OFFSET(AL17,6-COUNTBLANK(AL18:AL23),0,1,1)</f>
        <v>Mayor</v>
      </c>
      <c r="AR18" s="327">
        <f ca="1">OFFSET(AM17,6-COUNTBLANK(AM18:AM23),0,1,1)</f>
        <v>0.75</v>
      </c>
      <c r="AS18" s="313" t="str">
        <f ca="1">OFFSET(AN17,6-COUNTBLANK(AN18:AN23),0,1,1)</f>
        <v>Alto</v>
      </c>
      <c r="AT18" s="330">
        <f ca="1">IFERROR(VLOOKUP(CONCATENATE(AO18,AQ18),[3]Niveles!$B$3:$F$17,5,0),"")</f>
        <v>14</v>
      </c>
      <c r="AU18" s="63" t="s">
        <v>496</v>
      </c>
      <c r="AV18" s="69" t="s">
        <v>587</v>
      </c>
      <c r="AW18" s="69" t="s">
        <v>588</v>
      </c>
      <c r="AX18" s="214" t="s">
        <v>125</v>
      </c>
      <c r="AY18" s="128">
        <v>45291</v>
      </c>
      <c r="AZ18" s="71">
        <v>45280</v>
      </c>
      <c r="BA18" s="86" t="s">
        <v>589</v>
      </c>
      <c r="BB18" s="205" t="s">
        <v>94</v>
      </c>
      <c r="BC18" s="87" t="s">
        <v>590</v>
      </c>
      <c r="BD18" s="182" t="s">
        <v>591</v>
      </c>
      <c r="BE18" s="75" t="s">
        <v>592</v>
      </c>
      <c r="BF18" s="188" t="s">
        <v>104</v>
      </c>
      <c r="BG18" s="191" t="s">
        <v>104</v>
      </c>
      <c r="BH18" s="191" t="s">
        <v>104</v>
      </c>
      <c r="BI18" s="194" t="s">
        <v>105</v>
      </c>
      <c r="BJ18" s="164" t="s">
        <v>120</v>
      </c>
      <c r="BK18" s="125"/>
      <c r="BL18" s="294" t="s">
        <v>503</v>
      </c>
      <c r="BM18" s="294" t="s">
        <v>503</v>
      </c>
      <c r="BN18" s="294" t="s">
        <v>593</v>
      </c>
    </row>
    <row r="19" spans="2:66" ht="66" customHeight="1" thickBot="1" x14ac:dyDescent="0.4">
      <c r="B19" s="116" t="s">
        <v>61</v>
      </c>
      <c r="C19" s="286"/>
      <c r="D19" s="305"/>
      <c r="E19" s="305"/>
      <c r="F19" s="337"/>
      <c r="G19" s="337"/>
      <c r="H19" s="295"/>
      <c r="I19" s="77" t="s">
        <v>594</v>
      </c>
      <c r="J19" s="305"/>
      <c r="K19" s="308"/>
      <c r="L19" s="311"/>
      <c r="M19" s="77" t="s">
        <v>506</v>
      </c>
      <c r="N19" s="77"/>
      <c r="O19" s="77"/>
      <c r="P19" s="77" t="s">
        <v>509</v>
      </c>
      <c r="Q19" s="314"/>
      <c r="R19" s="317"/>
      <c r="S19" s="320"/>
      <c r="T19" s="317"/>
      <c r="U19" s="314"/>
      <c r="V19" s="314"/>
      <c r="W19" s="78">
        <v>2</v>
      </c>
      <c r="X19" s="62" t="s">
        <v>595</v>
      </c>
      <c r="Y19" s="62" t="s">
        <v>596</v>
      </c>
      <c r="Z19" s="78" t="s">
        <v>597</v>
      </c>
      <c r="AA19" s="78" t="s">
        <v>74</v>
      </c>
      <c r="AB19" s="62" t="s">
        <v>84</v>
      </c>
      <c r="AC19" s="79">
        <f>IFERROR(VLOOKUP(AA19,'[3]4.Criterios'!$I$6:$K$8,3,0)+VLOOKUP(AB19,'[3]4.Criterios'!$I$9:$K$10,3,0),"")</f>
        <v>0.3</v>
      </c>
      <c r="AD19" s="80" t="str">
        <f>IFERROR(VLOOKUP(AA19,[3]Niveles!$B$20:$C$22,2,0),"")</f>
        <v>Probabilidad</v>
      </c>
      <c r="AE19" s="334"/>
      <c r="AF19" s="334"/>
      <c r="AG19" s="61" t="s">
        <v>79</v>
      </c>
      <c r="AH19" s="78" t="s">
        <v>598</v>
      </c>
      <c r="AI19" s="78" t="s">
        <v>89</v>
      </c>
      <c r="AJ19" s="81" t="str">
        <f>IFERROR(VLOOKUP(AK19,'[3]4.Criterios'!$D$5:$F$9,3,1),"")</f>
        <v>Muy Baja</v>
      </c>
      <c r="AK19" s="82">
        <f>IFERROR(IF(AD19="Probabilidad",(AK18*(1-AC19)),IF(AD19="Impacto",AK18,"")),"")</f>
        <v>0.16799999999999998</v>
      </c>
      <c r="AL19" s="81" t="str">
        <f>IFERROR(VLOOKUP(AM19,'[3]4.Criterios'!$D$14:$F$16,3,1),"")</f>
        <v>Catastrófico</v>
      </c>
      <c r="AM19" s="83">
        <f>IFERROR(IF(AD19="Impacto",IF((AM18*(1-AC19))&lt;0.4,0.4,(AM18*(1-AC19))),IF(AD19="Probabilidad",AM18,"")),"")</f>
        <v>1</v>
      </c>
      <c r="AN19" s="81" t="str">
        <f>IFERROR(VLOOKUP(CONCATENATE(AJ19,AL19),[3]Niveles!$B$3:$E$17,4,0),"")</f>
        <v>Extremo</v>
      </c>
      <c r="AO19" s="314"/>
      <c r="AP19" s="328"/>
      <c r="AQ19" s="320"/>
      <c r="AR19" s="328"/>
      <c r="AS19" s="314"/>
      <c r="AT19" s="331"/>
      <c r="AU19" s="62" t="s">
        <v>496</v>
      </c>
      <c r="AV19" s="69" t="s">
        <v>599</v>
      </c>
      <c r="AW19" s="69" t="s">
        <v>600</v>
      </c>
      <c r="AX19" s="214" t="s">
        <v>125</v>
      </c>
      <c r="AY19" s="128">
        <v>45291</v>
      </c>
      <c r="AZ19" s="71">
        <v>45280</v>
      </c>
      <c r="BA19" s="86" t="s">
        <v>601</v>
      </c>
      <c r="BB19" s="205" t="s">
        <v>94</v>
      </c>
      <c r="BC19" s="87" t="s">
        <v>602</v>
      </c>
      <c r="BD19" s="88" t="s">
        <v>603</v>
      </c>
      <c r="BE19" s="89" t="s">
        <v>604</v>
      </c>
      <c r="BF19" s="189"/>
      <c r="BG19" s="192" t="s">
        <v>104</v>
      </c>
      <c r="BH19" s="192" t="s">
        <v>104</v>
      </c>
      <c r="BI19" s="195" t="s">
        <v>105</v>
      </c>
      <c r="BJ19" s="88"/>
      <c r="BK19" s="91"/>
      <c r="BL19" s="295"/>
      <c r="BM19" s="295"/>
      <c r="BN19" s="295"/>
    </row>
    <row r="20" spans="2:66" ht="66" customHeight="1" thickBot="1" x14ac:dyDescent="0.4">
      <c r="B20" s="116" t="s">
        <v>61</v>
      </c>
      <c r="C20" s="286"/>
      <c r="D20" s="305"/>
      <c r="E20" s="305"/>
      <c r="F20" s="337"/>
      <c r="G20" s="337"/>
      <c r="H20" s="295"/>
      <c r="I20" s="77" t="s">
        <v>605</v>
      </c>
      <c r="J20" s="305"/>
      <c r="K20" s="308"/>
      <c r="L20" s="311"/>
      <c r="M20" s="77" t="s">
        <v>517</v>
      </c>
      <c r="N20" s="77" t="s">
        <v>518</v>
      </c>
      <c r="O20" s="77" t="s">
        <v>519</v>
      </c>
      <c r="P20" s="77" t="s">
        <v>520</v>
      </c>
      <c r="Q20" s="314"/>
      <c r="R20" s="317"/>
      <c r="S20" s="320"/>
      <c r="T20" s="317"/>
      <c r="U20" s="314"/>
      <c r="V20" s="314"/>
      <c r="W20" s="78">
        <v>3</v>
      </c>
      <c r="X20" s="78" t="s">
        <v>606</v>
      </c>
      <c r="Y20" s="78" t="s">
        <v>607</v>
      </c>
      <c r="Z20" s="78" t="s">
        <v>608</v>
      </c>
      <c r="AA20" s="62" t="s">
        <v>74</v>
      </c>
      <c r="AB20" s="62" t="s">
        <v>84</v>
      </c>
      <c r="AC20" s="79">
        <f>IFERROR(VLOOKUP(AA20,'[3]4.Criterios'!$I$6:$K$8,3,0)+VLOOKUP(AB20,'[3]4.Criterios'!$I$9:$K$10,3,0),"")</f>
        <v>0.3</v>
      </c>
      <c r="AD20" s="80" t="str">
        <f>IFERROR(VLOOKUP(AA20,[3]Niveles!$B$20:$C$22,2,0),"")</f>
        <v>Probabilidad</v>
      </c>
      <c r="AE20" s="334"/>
      <c r="AF20" s="334"/>
      <c r="AG20" s="61" t="s">
        <v>79</v>
      </c>
      <c r="AH20" s="78" t="s">
        <v>598</v>
      </c>
      <c r="AI20" s="78" t="s">
        <v>89</v>
      </c>
      <c r="AJ20" s="81" t="str">
        <f>IFERROR(VLOOKUP(AK20,'[3]4.Criterios'!$D$5:$F$9,3,1),"")</f>
        <v>Muy Baja</v>
      </c>
      <c r="AK20" s="82">
        <f>IFERROR(IF(AD20="Probabilidad",(AK19*(1-AC20)),IF(AD20="Impacto",AK19,"")),"")</f>
        <v>0.11759999999999998</v>
      </c>
      <c r="AL20" s="81" t="str">
        <f>IFERROR(VLOOKUP(AM20,'[3]4.Criterios'!$D$14:$F$16,3,1),"")</f>
        <v>Catastrófico</v>
      </c>
      <c r="AM20" s="83">
        <f t="shared" ref="AM20:AM22" si="15">IFERROR(IF(AD20="Impacto",IF((AM19*(1-AC20))&lt;0.4,0.4,(AM19*(1-AC20))),IF(AD20="Probabilidad",AM19,"")),"")</f>
        <v>1</v>
      </c>
      <c r="AN20" s="81" t="str">
        <f>IFERROR(VLOOKUP(CONCATENATE(AJ20,AL20),[3]Niveles!$B$3:$E$17,4,0),"")</f>
        <v>Extremo</v>
      </c>
      <c r="AO20" s="314"/>
      <c r="AP20" s="328"/>
      <c r="AQ20" s="320"/>
      <c r="AR20" s="328"/>
      <c r="AS20" s="314"/>
      <c r="AT20" s="331"/>
      <c r="AU20" s="78" t="s">
        <v>496</v>
      </c>
      <c r="AV20" s="78" t="s">
        <v>609</v>
      </c>
      <c r="AW20" s="78" t="s">
        <v>584</v>
      </c>
      <c r="AX20" s="212" t="s">
        <v>125</v>
      </c>
      <c r="AY20" s="129">
        <v>45260</v>
      </c>
      <c r="AZ20" s="71">
        <v>45280</v>
      </c>
      <c r="BA20" s="86" t="s">
        <v>610</v>
      </c>
      <c r="BB20" s="207" t="s">
        <v>95</v>
      </c>
      <c r="BC20" s="87" t="s">
        <v>611</v>
      </c>
      <c r="BD20" s="88" t="s">
        <v>612</v>
      </c>
      <c r="BE20" s="89" t="s">
        <v>613</v>
      </c>
      <c r="BF20" s="189"/>
      <c r="BG20" s="192" t="s">
        <v>104</v>
      </c>
      <c r="BH20" s="192" t="s">
        <v>104</v>
      </c>
      <c r="BI20" s="195" t="s">
        <v>105</v>
      </c>
      <c r="BJ20" s="88"/>
      <c r="BK20" s="91"/>
      <c r="BL20" s="295"/>
      <c r="BM20" s="295"/>
      <c r="BN20" s="295"/>
    </row>
    <row r="21" spans="2:66" ht="66" customHeight="1" thickBot="1" x14ac:dyDescent="0.4">
      <c r="B21" s="116" t="s">
        <v>61</v>
      </c>
      <c r="C21" s="286"/>
      <c r="D21" s="305"/>
      <c r="E21" s="305"/>
      <c r="F21" s="337"/>
      <c r="G21" s="337"/>
      <c r="H21" s="295"/>
      <c r="I21" s="77"/>
      <c r="J21" s="305"/>
      <c r="K21" s="308"/>
      <c r="L21" s="311"/>
      <c r="M21" s="77" t="s">
        <v>566</v>
      </c>
      <c r="N21" s="77"/>
      <c r="O21" s="77" t="s">
        <v>567</v>
      </c>
      <c r="P21" s="77" t="s">
        <v>568</v>
      </c>
      <c r="Q21" s="314"/>
      <c r="R21" s="317"/>
      <c r="S21" s="320"/>
      <c r="T21" s="317"/>
      <c r="U21" s="314"/>
      <c r="V21" s="314"/>
      <c r="W21" s="78">
        <v>4</v>
      </c>
      <c r="X21" s="78" t="s">
        <v>606</v>
      </c>
      <c r="Y21" s="78" t="s">
        <v>614</v>
      </c>
      <c r="Z21" s="78" t="s">
        <v>615</v>
      </c>
      <c r="AA21" s="62" t="s">
        <v>74</v>
      </c>
      <c r="AB21" s="62" t="s">
        <v>84</v>
      </c>
      <c r="AC21" s="79">
        <f>IFERROR(VLOOKUP(AA21,'[3]4.Criterios'!$I$6:$K$8,3,0)+VLOOKUP(AB21,'[3]4.Criterios'!$I$9:$K$10,3,0),"")</f>
        <v>0.3</v>
      </c>
      <c r="AD21" s="80" t="str">
        <f>IFERROR(VLOOKUP(AA21,[3]Niveles!$B$20:$C$22,2,0),"")</f>
        <v>Probabilidad</v>
      </c>
      <c r="AE21" s="334"/>
      <c r="AF21" s="334"/>
      <c r="AG21" s="78" t="s">
        <v>80</v>
      </c>
      <c r="AH21" s="78" t="s">
        <v>495</v>
      </c>
      <c r="AI21" s="78" t="s">
        <v>89</v>
      </c>
      <c r="AJ21" s="81" t="str">
        <f>IFERROR(VLOOKUP(AK21,'[3]4.Criterios'!$D$5:$F$9,3,1),"")</f>
        <v>Muy Baja</v>
      </c>
      <c r="AK21" s="82">
        <f>IFERROR(IF(AD21="Probabilidad",(AK20*(1-AC21)),IF(AD21="Impacto",AK20,"")),"")</f>
        <v>8.2319999999999977E-2</v>
      </c>
      <c r="AL21" s="81" t="str">
        <f>IFERROR(VLOOKUP(AM21,'[3]4.Criterios'!$D$14:$F$16,3,1),"")</f>
        <v>Catastrófico</v>
      </c>
      <c r="AM21" s="83">
        <f t="shared" si="15"/>
        <v>1</v>
      </c>
      <c r="AN21" s="81" t="str">
        <f>IFERROR(VLOOKUP(CONCATENATE(AJ21,AL21),[3]Niveles!$B$3:$E$17,4,0),"")</f>
        <v>Extremo</v>
      </c>
      <c r="AO21" s="314"/>
      <c r="AP21" s="328"/>
      <c r="AQ21" s="320"/>
      <c r="AR21" s="328"/>
      <c r="AS21" s="314"/>
      <c r="AT21" s="331"/>
      <c r="AU21" s="62"/>
      <c r="AV21" s="62"/>
      <c r="AW21" s="62"/>
      <c r="AX21" s="212"/>
      <c r="AY21" s="84"/>
      <c r="AZ21" s="85"/>
      <c r="BA21" s="86"/>
      <c r="BB21" s="107"/>
      <c r="BC21" s="108"/>
      <c r="BD21" s="88" t="s">
        <v>616</v>
      </c>
      <c r="BE21" s="89" t="s">
        <v>617</v>
      </c>
      <c r="BF21" s="189"/>
      <c r="BG21" s="192" t="s">
        <v>104</v>
      </c>
      <c r="BH21" s="202" t="s">
        <v>104</v>
      </c>
      <c r="BI21" s="197"/>
      <c r="BJ21" s="88"/>
      <c r="BK21" s="91"/>
      <c r="BL21" s="295"/>
      <c r="BM21" s="295"/>
      <c r="BN21" s="295"/>
    </row>
    <row r="22" spans="2:66" ht="66" customHeight="1" thickBot="1" x14ac:dyDescent="0.4">
      <c r="B22" s="116" t="s">
        <v>61</v>
      </c>
      <c r="C22" s="286"/>
      <c r="D22" s="305"/>
      <c r="E22" s="305"/>
      <c r="F22" s="337"/>
      <c r="G22" s="337"/>
      <c r="H22" s="295"/>
      <c r="I22" s="77"/>
      <c r="J22" s="305"/>
      <c r="K22" s="308"/>
      <c r="L22" s="311"/>
      <c r="M22" s="77" t="s">
        <v>575</v>
      </c>
      <c r="N22" s="77"/>
      <c r="O22" s="77" t="s">
        <v>576</v>
      </c>
      <c r="P22" s="77" t="s">
        <v>618</v>
      </c>
      <c r="Q22" s="314"/>
      <c r="R22" s="317"/>
      <c r="S22" s="320"/>
      <c r="T22" s="317"/>
      <c r="U22" s="314"/>
      <c r="V22" s="314"/>
      <c r="W22" s="78">
        <v>5</v>
      </c>
      <c r="X22" s="78" t="s">
        <v>584</v>
      </c>
      <c r="Y22" s="78" t="s">
        <v>619</v>
      </c>
      <c r="Z22" s="78" t="s">
        <v>620</v>
      </c>
      <c r="AA22" s="62" t="s">
        <v>75</v>
      </c>
      <c r="AB22" s="62" t="s">
        <v>84</v>
      </c>
      <c r="AC22" s="79">
        <f>IFERROR(VLOOKUP(AA22,'[3]4.Criterios'!$I$6:$K$8,3,0)+VLOOKUP(AB22,'[3]4.Criterios'!$I$9:$K$10,3,0),"")</f>
        <v>0.25</v>
      </c>
      <c r="AD22" s="80" t="str">
        <f>IFERROR(VLOOKUP(AA22,[3]Niveles!$B$20:$C$22,2,0),"")</f>
        <v>Impacto</v>
      </c>
      <c r="AE22" s="334"/>
      <c r="AF22" s="334"/>
      <c r="AG22" s="78" t="s">
        <v>80</v>
      </c>
      <c r="AH22" s="78" t="s">
        <v>495</v>
      </c>
      <c r="AI22" s="78" t="s">
        <v>89</v>
      </c>
      <c r="AJ22" s="81" t="str">
        <f>IFERROR(VLOOKUP(AK22,'[3]4.Criterios'!$D$5:$F$9,3,1),"")</f>
        <v>Muy Baja</v>
      </c>
      <c r="AK22" s="82">
        <f>IFERROR(IF(AD22="Probabilidad",(AK21*(1-AC22)),IF(AD22="Impacto",AK21,"")),"")</f>
        <v>8.2319999999999977E-2</v>
      </c>
      <c r="AL22" s="81" t="str">
        <f>IFERROR(VLOOKUP(AM22,'[3]4.Criterios'!$D$14:$F$16,3,1),"")</f>
        <v>Mayor</v>
      </c>
      <c r="AM22" s="83">
        <f t="shared" si="15"/>
        <v>0.75</v>
      </c>
      <c r="AN22" s="81" t="str">
        <f>IFERROR(VLOOKUP(CONCATENATE(AJ22,AL22),[3]Niveles!$B$3:$E$17,4,0),"")</f>
        <v>Alto</v>
      </c>
      <c r="AO22" s="314"/>
      <c r="AP22" s="328"/>
      <c r="AQ22" s="320"/>
      <c r="AR22" s="328"/>
      <c r="AS22" s="314"/>
      <c r="AT22" s="331"/>
      <c r="AU22" s="62"/>
      <c r="AV22" s="62"/>
      <c r="AW22" s="62"/>
      <c r="AX22" s="212"/>
      <c r="AY22" s="84"/>
      <c r="AZ22" s="85"/>
      <c r="BA22" s="86"/>
      <c r="BB22" s="107"/>
      <c r="BC22" s="109"/>
      <c r="BD22" s="86"/>
      <c r="BE22" s="89" t="s">
        <v>572</v>
      </c>
      <c r="BF22" s="189"/>
      <c r="BG22" s="192" t="s">
        <v>104</v>
      </c>
      <c r="BH22" s="202" t="s">
        <v>105</v>
      </c>
      <c r="BI22" s="198"/>
      <c r="BJ22" s="86"/>
      <c r="BK22" s="91"/>
      <c r="BL22" s="295"/>
      <c r="BM22" s="295"/>
      <c r="BN22" s="295"/>
    </row>
    <row r="23" spans="2:66" ht="66" customHeight="1" thickBot="1" x14ac:dyDescent="0.4">
      <c r="B23" s="116" t="s">
        <v>61</v>
      </c>
      <c r="C23" s="287"/>
      <c r="D23" s="306"/>
      <c r="E23" s="306"/>
      <c r="F23" s="338"/>
      <c r="G23" s="338"/>
      <c r="H23" s="296"/>
      <c r="I23" s="92"/>
      <c r="J23" s="306"/>
      <c r="K23" s="309"/>
      <c r="L23" s="312"/>
      <c r="M23" s="93"/>
      <c r="N23" s="93"/>
      <c r="O23" s="93"/>
      <c r="P23" s="94"/>
      <c r="Q23" s="315"/>
      <c r="R23" s="318"/>
      <c r="S23" s="321"/>
      <c r="T23" s="318"/>
      <c r="U23" s="315"/>
      <c r="V23" s="315"/>
      <c r="W23" s="95">
        <v>6</v>
      </c>
      <c r="X23" s="96"/>
      <c r="Y23" s="96"/>
      <c r="Z23" s="96"/>
      <c r="AA23" s="96"/>
      <c r="AB23" s="96"/>
      <c r="AC23" s="79" t="str">
        <f>IFERROR(VLOOKUP(AA23,'[3]4.Criterios'!$I$6:$K$8,3,0)+VLOOKUP(AB23,'[3]4.Criterios'!$I$9:$K$10,3,0),"")</f>
        <v/>
      </c>
      <c r="AD23" s="80" t="str">
        <f>IFERROR(VLOOKUP(AA23,[3]Niveles!$B$20:$C$22,2,0),"")</f>
        <v/>
      </c>
      <c r="AE23" s="335"/>
      <c r="AF23" s="335"/>
      <c r="AG23" s="95"/>
      <c r="AH23" s="95"/>
      <c r="AI23" s="95"/>
      <c r="AJ23" s="97" t="str">
        <f>IFERROR(VLOOKUP(AK23,'[3]4.Criterios'!$D$5:$F$9,3,1),"")</f>
        <v/>
      </c>
      <c r="AK23" s="98" t="str">
        <f>IFERROR(IF(AD23="Probabilidad",(AK22*(1-AC23)),IF(AD23="Impacto",AK22,"")),"")</f>
        <v/>
      </c>
      <c r="AL23" s="97" t="str">
        <f>IFERROR(VLOOKUP(AM23,'[3]4.Criterios'!$D$14:$F$16,3,1),"")</f>
        <v/>
      </c>
      <c r="AM23" s="83" t="str">
        <f>IFERROR(IF(AD23="Impacto",IF((AM22*(1-AC23))&lt;0.4,0.4,(AM22*(1-AC23))),IF(AD23="Probabilidad",AM22,"")),"")</f>
        <v/>
      </c>
      <c r="AN23" s="97" t="str">
        <f>IFERROR(VLOOKUP(CONCATENATE(AJ23,AL23),[3]Niveles!$B$3:$E$17,4,0),"")</f>
        <v/>
      </c>
      <c r="AO23" s="315"/>
      <c r="AP23" s="329"/>
      <c r="AQ23" s="321"/>
      <c r="AR23" s="329"/>
      <c r="AS23" s="315"/>
      <c r="AT23" s="332"/>
      <c r="AU23" s="96"/>
      <c r="AV23" s="96"/>
      <c r="AW23" s="96"/>
      <c r="AX23" s="213"/>
      <c r="AY23" s="99"/>
      <c r="AZ23" s="100"/>
      <c r="BA23" s="101"/>
      <c r="BB23" s="110"/>
      <c r="BC23" s="103"/>
      <c r="BD23" s="101"/>
      <c r="BE23" s="104"/>
      <c r="BF23" s="190"/>
      <c r="BG23" s="193"/>
      <c r="BH23" s="203"/>
      <c r="BI23" s="199"/>
      <c r="BJ23" s="101"/>
      <c r="BK23" s="106"/>
      <c r="BL23" s="296"/>
      <c r="BM23" s="296"/>
      <c r="BN23" s="296"/>
    </row>
    <row r="24" spans="2:66" ht="66.75" customHeight="1" thickBot="1" x14ac:dyDescent="0.4">
      <c r="B24" s="116" t="s">
        <v>66</v>
      </c>
      <c r="C24" s="285" t="s">
        <v>621</v>
      </c>
      <c r="D24" s="304" t="s">
        <v>622</v>
      </c>
      <c r="E24" s="304" t="s">
        <v>623</v>
      </c>
      <c r="F24" s="304" t="s">
        <v>624</v>
      </c>
      <c r="G24" s="336" t="s">
        <v>625</v>
      </c>
      <c r="H24" s="294" t="str">
        <f t="shared" ref="H24" si="16">D24&amp;" "&amp;E24&amp;" "&amp;F24&amp;" "&amp;G24</f>
        <v>Posibilidad de comunicar de manera errónea ocultando u omitiendo información veraz a nombre propio o de un tercero retardando o eliminando información, impidiendo mostrar la realidad institucional a los públicos de interés internos y externos</v>
      </c>
      <c r="I24" s="60" t="s">
        <v>626</v>
      </c>
      <c r="J24" s="304" t="s">
        <v>55</v>
      </c>
      <c r="K24" s="307">
        <v>12</v>
      </c>
      <c r="L24" s="310" t="s">
        <v>627</v>
      </c>
      <c r="M24" s="60" t="s">
        <v>488</v>
      </c>
      <c r="N24" s="60"/>
      <c r="O24" s="60" t="s">
        <v>490</v>
      </c>
      <c r="P24" s="60" t="s">
        <v>491</v>
      </c>
      <c r="Q24" s="313" t="str">
        <f>IFERROR(VLOOKUP(R24,'[3]4.Criterios'!$E$5:$F$9,2,0),"")</f>
        <v>Baja</v>
      </c>
      <c r="R24" s="316">
        <f>IF(K24&lt;&gt;"",VLOOKUP(K24,'[3]4.Criterios'!$B$5:$F$9,4,1),"")</f>
        <v>0.4</v>
      </c>
      <c r="S24" s="319" t="str">
        <f>IFERROR(VLOOKUP(T24,'[3]4.Criterios'!$E$14:$F$16,2,0),"")</f>
        <v>Mayor</v>
      </c>
      <c r="T24" s="316">
        <f>IFERROR(VLOOKUP(COUNTA(M24:P28),'[3]4.Criterios'!$B$14:$E$16,4,1),"")</f>
        <v>0.8</v>
      </c>
      <c r="U24" s="313" t="str">
        <f>IFERROR(VLOOKUP(CONCATENATE(Q24,S24),[3]Niveles!$B$3:$E$17,4,0),"")</f>
        <v>Alto</v>
      </c>
      <c r="V24" s="313">
        <f>IFERROR(VLOOKUP(CONCATENATE(Q24,S24),[3]Niveles!$B$3:$F$17,5,0),"")</f>
        <v>16</v>
      </c>
      <c r="W24" s="61">
        <v>1</v>
      </c>
      <c r="X24" s="61" t="s">
        <v>628</v>
      </c>
      <c r="Y24" s="61" t="s">
        <v>629</v>
      </c>
      <c r="Z24" s="61" t="s">
        <v>630</v>
      </c>
      <c r="AA24" s="63" t="s">
        <v>73</v>
      </c>
      <c r="AB24" s="63" t="s">
        <v>84</v>
      </c>
      <c r="AC24" s="64">
        <f>IFERROR(VLOOKUP(AA24,'[3]4.Criterios'!$I$6:$K$8,3,0)+VLOOKUP(AB24,'[3]4.Criterios'!$I$9:$K$10,3,0),"")</f>
        <v>0.4</v>
      </c>
      <c r="AD24" s="65" t="str">
        <f>IFERROR(VLOOKUP(AA24,[3]Niveles!$B$20:$C$22,2,0),"")</f>
        <v>Probabilidad</v>
      </c>
      <c r="AE24" s="333">
        <f t="shared" ref="AE24" ca="1" si="17">IFERROR(R24-AP24,"")</f>
        <v>0.31360000000000005</v>
      </c>
      <c r="AF24" s="333">
        <f t="shared" ref="AF24" ca="1" si="18">IFERROR(T24-AR24,"")</f>
        <v>0.19999999999999996</v>
      </c>
      <c r="AG24" s="61" t="s">
        <v>80</v>
      </c>
      <c r="AH24" s="61" t="s">
        <v>495</v>
      </c>
      <c r="AI24" s="61" t="s">
        <v>89</v>
      </c>
      <c r="AJ24" s="66" t="str">
        <f>IFERROR(VLOOKUP(AK24,'[3]4.Criterios'!$D$5:$F$9,3,1),"")</f>
        <v>Baja</v>
      </c>
      <c r="AK24" s="67">
        <f>IFERROR(IF(AD24="Probabilidad",(R24*(1-AC24)),IF(AD24="Impacto",R24,"")),"")</f>
        <v>0.24</v>
      </c>
      <c r="AL24" s="66" t="str">
        <f>IFERROR(VLOOKUP(AM24,'[3]4.Criterios'!$D$14:$F$16,3,1),"")</f>
        <v>Mayor</v>
      </c>
      <c r="AM24" s="68">
        <f>IFERROR(IF(AD24="Impacto",(T24*(1-AC24)),IF(AD24="Probabilidad",T24,"")),"")</f>
        <v>0.8</v>
      </c>
      <c r="AN24" s="66" t="str">
        <f>IFERROR(VLOOKUP(CONCATENATE(AJ24,AL24),[3]Niveles!$B$3:$E$17,4,0),"")</f>
        <v>Alto</v>
      </c>
      <c r="AO24" s="313" t="str">
        <f ca="1">OFFSET(AJ23,6-COUNTBLANK(AJ24:AJ29),0,1,1)</f>
        <v>Muy Baja</v>
      </c>
      <c r="AP24" s="327">
        <f t="shared" ref="AP24" ca="1" si="19">OFFSET(AK23,6-COUNTBLANK(AK24:AK29),0,1,1)</f>
        <v>8.6399999999999991E-2</v>
      </c>
      <c r="AQ24" s="319" t="str">
        <f ca="1">OFFSET(AL23,6-COUNTBLANK(AL24:AL29),0,1,1)</f>
        <v>Moderado</v>
      </c>
      <c r="AR24" s="327">
        <f t="shared" ref="AR24" ca="1" si="20">OFFSET(AM23,6-COUNTBLANK(AM24:AM29),0,1,1)</f>
        <v>0.60000000000000009</v>
      </c>
      <c r="AS24" s="313" t="str">
        <f ca="1">OFFSET(AN23,6-COUNTBLANK(AN24:AN29),0,1,1)</f>
        <v>Moderado</v>
      </c>
      <c r="AT24" s="330">
        <f ca="1">IFERROR(VLOOKUP(CONCATENATE(AO24,AQ24),[3]Niveles!$B$3:$F$17,5,0),"")</f>
        <v>11</v>
      </c>
      <c r="AU24" s="63" t="s">
        <v>496</v>
      </c>
      <c r="AV24" s="69" t="s">
        <v>631</v>
      </c>
      <c r="AW24" s="69" t="s">
        <v>540</v>
      </c>
      <c r="AX24" s="214" t="s">
        <v>127</v>
      </c>
      <c r="AY24" s="128">
        <v>45260</v>
      </c>
      <c r="AZ24" s="71">
        <v>45286</v>
      </c>
      <c r="BA24" s="72" t="s">
        <v>115</v>
      </c>
      <c r="BB24" s="208" t="s">
        <v>95</v>
      </c>
      <c r="BC24" s="74" t="s">
        <v>632</v>
      </c>
      <c r="BD24" s="72" t="s">
        <v>633</v>
      </c>
      <c r="BE24" s="75" t="s">
        <v>634</v>
      </c>
      <c r="BF24" s="188" t="s">
        <v>105</v>
      </c>
      <c r="BG24" s="191" t="s">
        <v>104</v>
      </c>
      <c r="BH24" s="204" t="s">
        <v>104</v>
      </c>
      <c r="BI24" s="200" t="s">
        <v>105</v>
      </c>
      <c r="BJ24" s="72"/>
      <c r="BK24" s="114" t="s">
        <v>635</v>
      </c>
      <c r="BL24" s="294" t="s">
        <v>503</v>
      </c>
      <c r="BM24" s="294" t="s">
        <v>503</v>
      </c>
      <c r="BN24" s="294" t="s">
        <v>636</v>
      </c>
    </row>
    <row r="25" spans="2:66" ht="146.5" customHeight="1" thickBot="1" x14ac:dyDescent="0.4">
      <c r="B25" s="116" t="s">
        <v>66</v>
      </c>
      <c r="C25" s="286"/>
      <c r="D25" s="305"/>
      <c r="E25" s="305"/>
      <c r="F25" s="305"/>
      <c r="G25" s="337"/>
      <c r="H25" s="295"/>
      <c r="I25" s="77" t="s">
        <v>637</v>
      </c>
      <c r="J25" s="305"/>
      <c r="K25" s="308"/>
      <c r="L25" s="311"/>
      <c r="M25" s="77" t="s">
        <v>506</v>
      </c>
      <c r="N25" s="77" t="s">
        <v>518</v>
      </c>
      <c r="O25" s="77" t="s">
        <v>508</v>
      </c>
      <c r="P25" s="77" t="s">
        <v>509</v>
      </c>
      <c r="Q25" s="314"/>
      <c r="R25" s="317"/>
      <c r="S25" s="320"/>
      <c r="T25" s="317"/>
      <c r="U25" s="314"/>
      <c r="V25" s="314"/>
      <c r="W25" s="78">
        <v>2</v>
      </c>
      <c r="X25" s="62" t="s">
        <v>536</v>
      </c>
      <c r="Y25" s="78" t="s">
        <v>638</v>
      </c>
      <c r="Z25" s="62" t="s">
        <v>639</v>
      </c>
      <c r="AA25" s="62" t="s">
        <v>73</v>
      </c>
      <c r="AB25" s="62" t="s">
        <v>84</v>
      </c>
      <c r="AC25" s="79">
        <f>IFERROR(VLOOKUP(AA25,'[3]4.Criterios'!$I$6:$K$8,3,0)+VLOOKUP(AB25,'[3]4.Criterios'!$I$9:$K$10,3,0),"")</f>
        <v>0.4</v>
      </c>
      <c r="AD25" s="80" t="str">
        <f>IFERROR(VLOOKUP(AA25,[3]Niveles!$B$20:$C$22,2,0),"")</f>
        <v>Probabilidad</v>
      </c>
      <c r="AE25" s="334"/>
      <c r="AF25" s="334"/>
      <c r="AG25" s="78" t="s">
        <v>80</v>
      </c>
      <c r="AH25" s="78" t="s">
        <v>495</v>
      </c>
      <c r="AI25" s="78" t="s">
        <v>89</v>
      </c>
      <c r="AJ25" s="81" t="str">
        <f>IFERROR(VLOOKUP(AK25,'[3]4.Criterios'!$D$5:$F$9,3,1),"")</f>
        <v>Muy Baja</v>
      </c>
      <c r="AK25" s="82">
        <f>IFERROR(IF(AD25="Probabilidad",(AK24*(1-AC25)),IF(AD25="Impacto",AK24,"")),"")</f>
        <v>0.14399999999999999</v>
      </c>
      <c r="AL25" s="81" t="str">
        <f>IFERROR(VLOOKUP(AM25,'[3]4.Criterios'!$D$14:$F$16,3,1),"")</f>
        <v>Mayor</v>
      </c>
      <c r="AM25" s="83">
        <f>IFERROR(IF(AD25="Impacto",IF((AM24*(1-AC25))&lt;0.4,0.4,(AM24*(1-AC25))),IF(AD25="Probabilidad",AM24,"")),"")</f>
        <v>0.8</v>
      </c>
      <c r="AN25" s="81" t="str">
        <f>IFERROR(VLOOKUP(CONCATENATE(AJ25,AL25),[3]Niveles!$B$3:$E$17,4,0),"")</f>
        <v>Alto</v>
      </c>
      <c r="AO25" s="314"/>
      <c r="AP25" s="328"/>
      <c r="AQ25" s="320"/>
      <c r="AR25" s="328"/>
      <c r="AS25" s="314"/>
      <c r="AT25" s="331"/>
      <c r="AU25" s="78" t="s">
        <v>496</v>
      </c>
      <c r="AV25" s="124" t="s">
        <v>640</v>
      </c>
      <c r="AW25" s="124" t="s">
        <v>641</v>
      </c>
      <c r="AX25" s="214" t="s">
        <v>134</v>
      </c>
      <c r="AY25" s="128">
        <v>45291</v>
      </c>
      <c r="AZ25" s="85">
        <v>45282</v>
      </c>
      <c r="BA25" s="86" t="s">
        <v>642</v>
      </c>
      <c r="BB25" s="209" t="s">
        <v>95</v>
      </c>
      <c r="BC25" s="88" t="s">
        <v>643</v>
      </c>
      <c r="BD25" s="86" t="s">
        <v>644</v>
      </c>
      <c r="BE25" s="89" t="s">
        <v>645</v>
      </c>
      <c r="BF25" s="189"/>
      <c r="BG25" s="192" t="s">
        <v>105</v>
      </c>
      <c r="BH25" s="202" t="s">
        <v>104</v>
      </c>
      <c r="BI25" s="201" t="s">
        <v>105</v>
      </c>
      <c r="BJ25" s="86"/>
      <c r="BK25" s="113" t="s">
        <v>646</v>
      </c>
      <c r="BL25" s="295"/>
      <c r="BM25" s="295"/>
      <c r="BN25" s="295"/>
    </row>
    <row r="26" spans="2:66" ht="66" customHeight="1" thickBot="1" x14ac:dyDescent="0.4">
      <c r="B26" s="116" t="s">
        <v>66</v>
      </c>
      <c r="C26" s="286"/>
      <c r="D26" s="305"/>
      <c r="E26" s="305"/>
      <c r="F26" s="305"/>
      <c r="G26" s="337"/>
      <c r="H26" s="295"/>
      <c r="I26" s="77" t="s">
        <v>647</v>
      </c>
      <c r="J26" s="305"/>
      <c r="K26" s="308"/>
      <c r="L26" s="311"/>
      <c r="M26" s="77" t="s">
        <v>517</v>
      </c>
      <c r="N26" s="77"/>
      <c r="O26" s="77" t="s">
        <v>519</v>
      </c>
      <c r="P26" s="77"/>
      <c r="Q26" s="314"/>
      <c r="R26" s="317"/>
      <c r="S26" s="320"/>
      <c r="T26" s="317"/>
      <c r="U26" s="314"/>
      <c r="V26" s="314"/>
      <c r="W26" s="78">
        <v>3</v>
      </c>
      <c r="X26" s="78" t="s">
        <v>641</v>
      </c>
      <c r="Y26" s="78" t="s">
        <v>648</v>
      </c>
      <c r="Z26" s="78" t="s">
        <v>649</v>
      </c>
      <c r="AA26" s="130" t="s">
        <v>73</v>
      </c>
      <c r="AB26" s="130" t="s">
        <v>84</v>
      </c>
      <c r="AC26" s="79">
        <f>IFERROR(VLOOKUP(AA26,'[3]4.Criterios'!$I$6:$K$8,3,0)+VLOOKUP(AB26,'[3]4.Criterios'!$I$9:$K$10,3,0),"")</f>
        <v>0.4</v>
      </c>
      <c r="AD26" s="80" t="str">
        <f>IFERROR(VLOOKUP(AA26,[3]Niveles!$B$20:$C$22,2,0),"")</f>
        <v>Probabilidad</v>
      </c>
      <c r="AE26" s="334"/>
      <c r="AF26" s="334"/>
      <c r="AG26" s="78" t="s">
        <v>79</v>
      </c>
      <c r="AH26" s="130" t="s">
        <v>495</v>
      </c>
      <c r="AI26" s="130" t="s">
        <v>89</v>
      </c>
      <c r="AJ26" s="81" t="str">
        <f>IFERROR(VLOOKUP(AK26,'[3]4.Criterios'!$D$5:$F$9,3,1),"")</f>
        <v>Muy Baja</v>
      </c>
      <c r="AK26" s="82">
        <f>IFERROR(IF(AD26="Probabilidad",(AK25*(1-AC26)),IF(AD26="Impacto",AK25,"")),"")</f>
        <v>8.6399999999999991E-2</v>
      </c>
      <c r="AL26" s="81" t="str">
        <f>IFERROR(VLOOKUP(AM26,'[3]4.Criterios'!$D$14:$F$16,3,1),"")</f>
        <v>Mayor</v>
      </c>
      <c r="AM26" s="83">
        <f t="shared" ref="AM26:AM28" si="21">IFERROR(IF(AD26="Impacto",IF((AM25*(1-AC26))&lt;0.4,0.4,(AM25*(1-AC26))),IF(AD26="Probabilidad",AM25,"")),"")</f>
        <v>0.8</v>
      </c>
      <c r="AN26" s="81" t="str">
        <f>IFERROR(VLOOKUP(CONCATENATE(AJ26,AL26),[3]Niveles!$B$3:$E$17,4,0),"")</f>
        <v>Alto</v>
      </c>
      <c r="AO26" s="314"/>
      <c r="AP26" s="328"/>
      <c r="AQ26" s="320"/>
      <c r="AR26" s="328"/>
      <c r="AS26" s="314"/>
      <c r="AT26" s="331"/>
      <c r="AU26" s="62"/>
      <c r="AV26" s="62"/>
      <c r="AW26" s="62"/>
      <c r="AX26" s="214"/>
      <c r="AY26" s="70"/>
      <c r="AZ26" s="85"/>
      <c r="BA26" s="86"/>
      <c r="BB26" s="107"/>
      <c r="BC26" s="88"/>
      <c r="BD26" s="86" t="s">
        <v>650</v>
      </c>
      <c r="BE26" s="89" t="s">
        <v>651</v>
      </c>
      <c r="BF26" s="189"/>
      <c r="BG26" s="192" t="s">
        <v>104</v>
      </c>
      <c r="BH26" s="202" t="s">
        <v>104</v>
      </c>
      <c r="BI26" s="201"/>
      <c r="BJ26" s="86"/>
      <c r="BK26" s="91"/>
      <c r="BL26" s="295"/>
      <c r="BM26" s="295"/>
      <c r="BN26" s="295"/>
    </row>
    <row r="27" spans="2:66" ht="66" customHeight="1" thickBot="1" x14ac:dyDescent="0.4">
      <c r="B27" s="116" t="s">
        <v>66</v>
      </c>
      <c r="C27" s="286"/>
      <c r="D27" s="305"/>
      <c r="E27" s="305"/>
      <c r="F27" s="305"/>
      <c r="G27" s="337"/>
      <c r="H27" s="295"/>
      <c r="I27" s="77"/>
      <c r="J27" s="305"/>
      <c r="K27" s="308"/>
      <c r="L27" s="311"/>
      <c r="M27" s="77"/>
      <c r="N27" s="77"/>
      <c r="O27" s="77"/>
      <c r="P27" s="77"/>
      <c r="Q27" s="314"/>
      <c r="R27" s="317"/>
      <c r="S27" s="320"/>
      <c r="T27" s="317"/>
      <c r="U27" s="314"/>
      <c r="V27" s="314"/>
      <c r="W27" s="78">
        <v>4</v>
      </c>
      <c r="X27" s="78" t="s">
        <v>628</v>
      </c>
      <c r="Y27" s="78" t="s">
        <v>652</v>
      </c>
      <c r="Z27" s="78" t="s">
        <v>653</v>
      </c>
      <c r="AA27" s="62" t="s">
        <v>75</v>
      </c>
      <c r="AB27" s="62" t="s">
        <v>84</v>
      </c>
      <c r="AC27" s="79">
        <f>IFERROR(VLOOKUP(AA27,'[3]4.Criterios'!$I$6:$K$8,3,0)+VLOOKUP(AB27,'[3]4.Criterios'!$I$9:$K$10,3,0),"")</f>
        <v>0.25</v>
      </c>
      <c r="AD27" s="80" t="str">
        <f>IFERROR(VLOOKUP(AA27,[3]Niveles!$B$20:$C$22,2,0),"")</f>
        <v>Impacto</v>
      </c>
      <c r="AE27" s="334"/>
      <c r="AF27" s="334"/>
      <c r="AG27" s="78" t="s">
        <v>80</v>
      </c>
      <c r="AH27" s="78" t="s">
        <v>495</v>
      </c>
      <c r="AI27" s="78" t="s">
        <v>89</v>
      </c>
      <c r="AJ27" s="81" t="str">
        <f>IFERROR(VLOOKUP(AK27,'[3]4.Criterios'!$D$5:$F$9,3,1),"")</f>
        <v>Muy Baja</v>
      </c>
      <c r="AK27" s="82">
        <f>IFERROR(IF(AD27="Probabilidad",(AK26*(1-AC27)),IF(AD27="Impacto",AK26,"")),"")</f>
        <v>8.6399999999999991E-2</v>
      </c>
      <c r="AL27" s="81" t="str">
        <f>IFERROR(VLOOKUP(AM27,'[3]4.Criterios'!$D$14:$F$16,3,1),"")</f>
        <v>Moderado</v>
      </c>
      <c r="AM27" s="83">
        <f t="shared" si="21"/>
        <v>0.60000000000000009</v>
      </c>
      <c r="AN27" s="81" t="str">
        <f>IFERROR(VLOOKUP(CONCATENATE(AJ27,AL27),[3]Niveles!$B$3:$E$17,4,0),"")</f>
        <v>Moderado</v>
      </c>
      <c r="AO27" s="314"/>
      <c r="AP27" s="328"/>
      <c r="AQ27" s="320"/>
      <c r="AR27" s="328"/>
      <c r="AS27" s="314"/>
      <c r="AT27" s="331"/>
      <c r="AU27" s="62"/>
      <c r="AV27" s="62"/>
      <c r="AW27" s="62"/>
      <c r="AX27" s="212"/>
      <c r="AY27" s="84"/>
      <c r="AZ27" s="85"/>
      <c r="BA27" s="86"/>
      <c r="BB27" s="107"/>
      <c r="BC27" s="88"/>
      <c r="BD27" s="86"/>
      <c r="BE27" s="89" t="s">
        <v>654</v>
      </c>
      <c r="BF27" s="189"/>
      <c r="BG27" s="192" t="s">
        <v>105</v>
      </c>
      <c r="BH27" s="202" t="s">
        <v>105</v>
      </c>
      <c r="BI27" s="201"/>
      <c r="BJ27" s="86"/>
      <c r="BK27" s="113" t="s">
        <v>655</v>
      </c>
      <c r="BL27" s="295"/>
      <c r="BM27" s="295"/>
      <c r="BN27" s="295"/>
    </row>
    <row r="28" spans="2:66" ht="66" customHeight="1" thickBot="1" x14ac:dyDescent="0.4">
      <c r="B28" s="116" t="s">
        <v>66</v>
      </c>
      <c r="C28" s="286"/>
      <c r="D28" s="305"/>
      <c r="E28" s="305"/>
      <c r="F28" s="305"/>
      <c r="G28" s="337"/>
      <c r="H28" s="295"/>
      <c r="I28" s="77"/>
      <c r="J28" s="305"/>
      <c r="K28" s="308"/>
      <c r="L28" s="311"/>
      <c r="M28" s="77"/>
      <c r="N28" s="77"/>
      <c r="O28" s="77"/>
      <c r="P28" s="77"/>
      <c r="Q28" s="314"/>
      <c r="R28" s="317"/>
      <c r="S28" s="320"/>
      <c r="T28" s="317"/>
      <c r="U28" s="314"/>
      <c r="V28" s="314"/>
      <c r="W28" s="78">
        <v>5</v>
      </c>
      <c r="X28" s="62"/>
      <c r="Y28" s="62"/>
      <c r="Z28" s="62"/>
      <c r="AA28" s="62"/>
      <c r="AB28" s="62"/>
      <c r="AC28" s="79" t="str">
        <f>IFERROR(VLOOKUP(AA28,'[3]4.Criterios'!$I$6:$K$8,3,0)+VLOOKUP(AB28,'[3]4.Criterios'!$I$9:$K$10,3,0),"")</f>
        <v/>
      </c>
      <c r="AD28" s="80" t="str">
        <f>IFERROR(VLOOKUP(AA28,[3]Niveles!$B$20:$C$22,2,0),"")</f>
        <v/>
      </c>
      <c r="AE28" s="334"/>
      <c r="AF28" s="334"/>
      <c r="AG28" s="78"/>
      <c r="AH28" s="78"/>
      <c r="AI28" s="78"/>
      <c r="AJ28" s="81" t="str">
        <f>IFERROR(VLOOKUP(AK28,'[3]4.Criterios'!$D$5:$F$9,3,1),"")</f>
        <v/>
      </c>
      <c r="AK28" s="82" t="str">
        <f>IFERROR(IF(AD28="Probabilidad",(AK27*(1-AC28)),IF(AD28="Impacto",AK27,"")),"")</f>
        <v/>
      </c>
      <c r="AL28" s="81" t="str">
        <f>IFERROR(VLOOKUP(AM28,'[3]4.Criterios'!$D$14:$F$16,3,1),"")</f>
        <v/>
      </c>
      <c r="AM28" s="83" t="str">
        <f t="shared" si="21"/>
        <v/>
      </c>
      <c r="AN28" s="81" t="str">
        <f>IFERROR(VLOOKUP(CONCATENATE(AJ28,AL28),[3]Niveles!$B$3:$E$17,4,0),"")</f>
        <v/>
      </c>
      <c r="AO28" s="314"/>
      <c r="AP28" s="328"/>
      <c r="AQ28" s="320"/>
      <c r="AR28" s="328"/>
      <c r="AS28" s="314"/>
      <c r="AT28" s="331"/>
      <c r="AU28" s="62"/>
      <c r="AV28" s="62"/>
      <c r="AW28" s="62"/>
      <c r="AX28" s="212"/>
      <c r="AY28" s="84"/>
      <c r="AZ28" s="85"/>
      <c r="BA28" s="86"/>
      <c r="BB28" s="107"/>
      <c r="BC28" s="88"/>
      <c r="BD28" s="86"/>
      <c r="BE28" s="89"/>
      <c r="BF28" s="189"/>
      <c r="BG28" s="192"/>
      <c r="BH28" s="202"/>
      <c r="BI28" s="201"/>
      <c r="BJ28" s="86"/>
      <c r="BK28" s="91"/>
      <c r="BL28" s="295"/>
      <c r="BM28" s="295"/>
      <c r="BN28" s="295"/>
    </row>
    <row r="29" spans="2:66" ht="66" customHeight="1" thickBot="1" x14ac:dyDescent="0.4">
      <c r="B29" s="116" t="s">
        <v>66</v>
      </c>
      <c r="C29" s="287"/>
      <c r="D29" s="306"/>
      <c r="E29" s="306"/>
      <c r="F29" s="306"/>
      <c r="G29" s="338"/>
      <c r="H29" s="296"/>
      <c r="I29" s="92"/>
      <c r="J29" s="306"/>
      <c r="K29" s="309"/>
      <c r="L29" s="312"/>
      <c r="M29" s="93"/>
      <c r="N29" s="93"/>
      <c r="O29" s="93"/>
      <c r="P29" s="94"/>
      <c r="Q29" s="315"/>
      <c r="R29" s="318"/>
      <c r="S29" s="321"/>
      <c r="T29" s="318"/>
      <c r="U29" s="315"/>
      <c r="V29" s="315"/>
      <c r="W29" s="95">
        <v>6</v>
      </c>
      <c r="X29" s="96"/>
      <c r="Y29" s="96"/>
      <c r="Z29" s="96"/>
      <c r="AA29" s="96"/>
      <c r="AB29" s="96"/>
      <c r="AC29" s="79" t="str">
        <f>IFERROR(VLOOKUP(AA29,'[3]4.Criterios'!$I$6:$K$8,3,0)+VLOOKUP(AB29,'[3]4.Criterios'!$I$9:$K$10,3,0),"")</f>
        <v/>
      </c>
      <c r="AD29" s="80" t="str">
        <f>IFERROR(VLOOKUP(AA29,[3]Niveles!$B$20:$C$22,2,0),"")</f>
        <v/>
      </c>
      <c r="AE29" s="335"/>
      <c r="AF29" s="335"/>
      <c r="AG29" s="95"/>
      <c r="AH29" s="95"/>
      <c r="AI29" s="95"/>
      <c r="AJ29" s="97" t="str">
        <f>IFERROR(VLOOKUP(AK29,'[3]4.Criterios'!$D$5:$F$9,3,1),"")</f>
        <v/>
      </c>
      <c r="AK29" s="98" t="str">
        <f>IFERROR(IF(AD29="Probabilidad",(AK28*(1-AC29)),IF(AD29="Impacto",AK28,"")),"")</f>
        <v/>
      </c>
      <c r="AL29" s="97" t="str">
        <f>IFERROR(VLOOKUP(AM29,'[3]4.Criterios'!$D$14:$F$16,3,1),"")</f>
        <v/>
      </c>
      <c r="AM29" s="83" t="str">
        <f>IFERROR(IF(AD29="Impacto",IF((AM28*(1-AC29))&lt;0.4,0.4,(AM28*(1-AC29))),IF(AD29="Probabilidad",AM28,"")),"")</f>
        <v/>
      </c>
      <c r="AN29" s="97" t="str">
        <f>IFERROR(VLOOKUP(CONCATENATE(AJ29,AL29),[3]Niveles!$B$3:$E$17,4,0),"")</f>
        <v/>
      </c>
      <c r="AO29" s="315"/>
      <c r="AP29" s="329"/>
      <c r="AQ29" s="321"/>
      <c r="AR29" s="329"/>
      <c r="AS29" s="315"/>
      <c r="AT29" s="332"/>
      <c r="AU29" s="96"/>
      <c r="AV29" s="96"/>
      <c r="AW29" s="96"/>
      <c r="AX29" s="213"/>
      <c r="AY29" s="99"/>
      <c r="AZ29" s="100"/>
      <c r="BA29" s="101"/>
      <c r="BB29" s="110"/>
      <c r="BC29" s="103"/>
      <c r="BD29" s="101"/>
      <c r="BE29" s="104"/>
      <c r="BF29" s="190"/>
      <c r="BG29" s="193"/>
      <c r="BH29" s="203"/>
      <c r="BI29" s="199"/>
      <c r="BJ29" s="101"/>
      <c r="BK29" s="106"/>
      <c r="BL29" s="296"/>
      <c r="BM29" s="296"/>
      <c r="BN29" s="296"/>
    </row>
    <row r="30" spans="2:66" ht="75" customHeight="1" thickBot="1" x14ac:dyDescent="0.4">
      <c r="B30" s="116" t="s">
        <v>63</v>
      </c>
      <c r="C30" s="285" t="s">
        <v>656</v>
      </c>
      <c r="D30" s="304" t="s">
        <v>657</v>
      </c>
      <c r="E30" s="304" t="s">
        <v>658</v>
      </c>
      <c r="F30" s="336" t="s">
        <v>659</v>
      </c>
      <c r="G30" s="336" t="s">
        <v>660</v>
      </c>
      <c r="H30" s="294" t="str">
        <f t="shared" ref="H30" si="22">D30&amp;" "&amp;E30&amp;" "&amp;F30&amp;" "&amp;G30</f>
        <v xml:space="preserve">Posibilidad de recibir o solicitar cualquier dádiva o beneficio a nombre propio o de terceros con el fin de nombrar a alguien sin el cumplimiento de los requisitos </v>
      </c>
      <c r="I30" s="60" t="s">
        <v>661</v>
      </c>
      <c r="J30" s="304" t="s">
        <v>55</v>
      </c>
      <c r="K30" s="307">
        <v>8</v>
      </c>
      <c r="L30" s="310" t="s">
        <v>662</v>
      </c>
      <c r="M30" s="60" t="s">
        <v>488</v>
      </c>
      <c r="N30" s="60" t="s">
        <v>489</v>
      </c>
      <c r="O30" s="60" t="s">
        <v>490</v>
      </c>
      <c r="P30" s="60" t="s">
        <v>491</v>
      </c>
      <c r="Q30" s="313" t="str">
        <f>IFERROR(VLOOKUP(R30,'[3]4.Criterios'!$E$5:$F$9,2,0),"")</f>
        <v>Baja</v>
      </c>
      <c r="R30" s="316">
        <f>IF(K30&lt;&gt;"",VLOOKUP(K30,'[3]4.Criterios'!$B$5:$F$9,4,1),"")</f>
        <v>0.4</v>
      </c>
      <c r="S30" s="319" t="str">
        <f>IFERROR(VLOOKUP(T30,'[3]4.Criterios'!$E$14:$F$16,2,0),"")</f>
        <v>Catastrófico</v>
      </c>
      <c r="T30" s="316">
        <f>IFERROR(VLOOKUP(COUNTA(M30:P34),'[3]4.Criterios'!$B$14:$E$16,4,1),"")</f>
        <v>1</v>
      </c>
      <c r="U30" s="313" t="str">
        <f>IFERROR(VLOOKUP(CONCATENATE(Q30,S30),[3]Niveles!$B$3:$E$17,4,0),"")</f>
        <v>Extremo</v>
      </c>
      <c r="V30" s="313">
        <f>IFERROR(VLOOKUP(CONCATENATE(Q30,S30),[3]Niveles!$B$3:$F$17,5,0),"")</f>
        <v>22</v>
      </c>
      <c r="W30" s="61">
        <v>1</v>
      </c>
      <c r="X30" s="78" t="s">
        <v>663</v>
      </c>
      <c r="Y30" s="61" t="s">
        <v>664</v>
      </c>
      <c r="Z30" s="61" t="s">
        <v>665</v>
      </c>
      <c r="AA30" s="61" t="s">
        <v>73</v>
      </c>
      <c r="AB30" s="61" t="s">
        <v>84</v>
      </c>
      <c r="AC30" s="64">
        <f>IFERROR(VLOOKUP(AA30,'[3]4.Criterios'!$I$6:$K$8,3,0)+VLOOKUP(AB30,'[3]4.Criterios'!$I$9:$K$10,3,0),"")</f>
        <v>0.4</v>
      </c>
      <c r="AD30" s="65" t="str">
        <f>IFERROR(VLOOKUP(AA30,[3]Niveles!$B$20:$C$22,2,0),"")</f>
        <v>Probabilidad</v>
      </c>
      <c r="AE30" s="333">
        <f t="shared" ref="AE30" ca="1" si="23">IFERROR(R30-AP30,"")</f>
        <v>0.29920000000000002</v>
      </c>
      <c r="AF30" s="333">
        <f t="shared" ref="AF30" ca="1" si="24">IFERROR(T30-AR30,"")</f>
        <v>0.25</v>
      </c>
      <c r="AG30" s="61" t="s">
        <v>79</v>
      </c>
      <c r="AH30" s="61" t="s">
        <v>495</v>
      </c>
      <c r="AI30" s="61" t="s">
        <v>89</v>
      </c>
      <c r="AJ30" s="66" t="str">
        <f>IFERROR(VLOOKUP(AK30,'[3]4.Criterios'!$D$5:$F$9,3,1),"")</f>
        <v>Baja</v>
      </c>
      <c r="AK30" s="67">
        <f>IFERROR(IF(AD30="Probabilidad",(R30*(1-AC30)),IF(AD30="Impacto",R30,"")),"")</f>
        <v>0.24</v>
      </c>
      <c r="AL30" s="66" t="str">
        <f>IFERROR(VLOOKUP(AM30,'[3]4.Criterios'!$D$14:$F$16,3,1),"")</f>
        <v>Catastrófico</v>
      </c>
      <c r="AM30" s="68">
        <f>IFERROR(IF(AD30="Impacto",(T30*(1-AC30)),IF(AD30="Probabilidad",T30,"")),"")</f>
        <v>1</v>
      </c>
      <c r="AN30" s="66" t="str">
        <f>IFERROR(VLOOKUP(CONCATENATE(AJ30,AL30),[3]Niveles!$B$3:$E$17,4,0),"")</f>
        <v>Extremo</v>
      </c>
      <c r="AO30" s="313" t="str">
        <f ca="1">OFFSET(AJ29,6-COUNTBLANK(AJ30:AJ35),0,1,1)</f>
        <v>Muy Baja</v>
      </c>
      <c r="AP30" s="327">
        <f t="shared" ref="AP30" ca="1" si="25">OFFSET(AK29,6-COUNTBLANK(AK30:AK35),0,1,1)</f>
        <v>0.10079999999999999</v>
      </c>
      <c r="AQ30" s="319" t="str">
        <f ca="1">OFFSET(AL29,6-COUNTBLANK(AL30:AL35),0,1,1)</f>
        <v>Mayor</v>
      </c>
      <c r="AR30" s="327">
        <f t="shared" ref="AR30" ca="1" si="26">OFFSET(AM29,6-COUNTBLANK(AM30:AM35),0,1,1)</f>
        <v>0.75</v>
      </c>
      <c r="AS30" s="313" t="str">
        <f ca="1">OFFSET(AN29,6-COUNTBLANK(AN30:AN35),0,1,1)</f>
        <v>Alto</v>
      </c>
      <c r="AT30" s="330">
        <f ca="1">IFERROR(VLOOKUP(CONCATENATE(AO30,AQ30),[3]Niveles!$B$3:$F$17,5,0),"")</f>
        <v>14</v>
      </c>
      <c r="AU30" s="61" t="s">
        <v>496</v>
      </c>
      <c r="AV30" s="131" t="s">
        <v>666</v>
      </c>
      <c r="AW30" s="131" t="s">
        <v>667</v>
      </c>
      <c r="AX30" s="215" t="s">
        <v>129</v>
      </c>
      <c r="AY30" s="128">
        <v>45169</v>
      </c>
      <c r="AZ30" s="71">
        <v>45286</v>
      </c>
      <c r="BA30" s="86" t="s">
        <v>668</v>
      </c>
      <c r="BB30" s="162" t="s">
        <v>94</v>
      </c>
      <c r="BC30" s="88" t="s">
        <v>669</v>
      </c>
      <c r="BD30" s="86" t="s">
        <v>670</v>
      </c>
      <c r="BE30" s="89" t="s">
        <v>671</v>
      </c>
      <c r="BF30" s="188" t="s">
        <v>104</v>
      </c>
      <c r="BG30" s="191" t="s">
        <v>104</v>
      </c>
      <c r="BH30" s="204" t="s">
        <v>104</v>
      </c>
      <c r="BI30" s="200" t="s">
        <v>105</v>
      </c>
      <c r="BJ30" s="164" t="s">
        <v>120</v>
      </c>
      <c r="BK30" s="114" t="s">
        <v>672</v>
      </c>
      <c r="BL30" s="294" t="s">
        <v>503</v>
      </c>
      <c r="BM30" s="294" t="s">
        <v>503</v>
      </c>
      <c r="BN30" s="294" t="s">
        <v>673</v>
      </c>
    </row>
    <row r="31" spans="2:66" ht="70.5" customHeight="1" thickBot="1" x14ac:dyDescent="0.4">
      <c r="B31" s="116" t="s">
        <v>63</v>
      </c>
      <c r="C31" s="286"/>
      <c r="D31" s="305"/>
      <c r="E31" s="305"/>
      <c r="F31" s="337"/>
      <c r="G31" s="337"/>
      <c r="H31" s="295"/>
      <c r="I31" s="77" t="s">
        <v>674</v>
      </c>
      <c r="J31" s="305"/>
      <c r="K31" s="308"/>
      <c r="L31" s="311"/>
      <c r="M31" s="77" t="s">
        <v>506</v>
      </c>
      <c r="N31" s="77" t="s">
        <v>507</v>
      </c>
      <c r="O31" s="77" t="s">
        <v>508</v>
      </c>
      <c r="P31" s="77" t="s">
        <v>509</v>
      </c>
      <c r="Q31" s="314"/>
      <c r="R31" s="317"/>
      <c r="S31" s="320"/>
      <c r="T31" s="317"/>
      <c r="U31" s="314"/>
      <c r="V31" s="314"/>
      <c r="W31" s="78">
        <v>2</v>
      </c>
      <c r="X31" s="78" t="s">
        <v>675</v>
      </c>
      <c r="Y31" s="78" t="s">
        <v>676</v>
      </c>
      <c r="Z31" s="78" t="s">
        <v>677</v>
      </c>
      <c r="AA31" s="78" t="s">
        <v>73</v>
      </c>
      <c r="AB31" s="78" t="s">
        <v>84</v>
      </c>
      <c r="AC31" s="79">
        <f>IFERROR(VLOOKUP(AA31,'[3]4.Criterios'!$I$6:$K$8,3,0)+VLOOKUP(AB31,'[3]4.Criterios'!$I$9:$K$10,3,0),"")</f>
        <v>0.4</v>
      </c>
      <c r="AD31" s="80" t="str">
        <f>IFERROR(VLOOKUP(AA31,[3]Niveles!$B$20:$C$22,2,0),"")</f>
        <v>Probabilidad</v>
      </c>
      <c r="AE31" s="334"/>
      <c r="AF31" s="334"/>
      <c r="AG31" s="61" t="s">
        <v>79</v>
      </c>
      <c r="AH31" s="78" t="s">
        <v>495</v>
      </c>
      <c r="AI31" s="78" t="s">
        <v>89</v>
      </c>
      <c r="AJ31" s="81" t="str">
        <f>IFERROR(VLOOKUP(AK31,'[3]4.Criterios'!$D$5:$F$9,3,1),"")</f>
        <v>Muy Baja</v>
      </c>
      <c r="AK31" s="82">
        <f>IFERROR(IF(AD31="Probabilidad",(AK30*(1-AC31)),IF(AD31="Impacto",AK30,"")),"")</f>
        <v>0.14399999999999999</v>
      </c>
      <c r="AL31" s="81" t="str">
        <f>IFERROR(VLOOKUP(AM31,'[3]4.Criterios'!$D$14:$F$16,3,1),"")</f>
        <v>Catastrófico</v>
      </c>
      <c r="AM31" s="83">
        <f>IFERROR(IF(AD31="Impacto",IF((AM30*(1-AC31))&lt;0.4,0.4,(AM30*(1-AC31))),IF(AD31="Probabilidad",AM30,"")),"")</f>
        <v>1</v>
      </c>
      <c r="AN31" s="81" t="str">
        <f>IFERROR(VLOOKUP(CONCATENATE(AJ31,AL31),[3]Niveles!$B$3:$E$17,4,0),"")</f>
        <v>Extremo</v>
      </c>
      <c r="AO31" s="314"/>
      <c r="AP31" s="328"/>
      <c r="AQ31" s="320"/>
      <c r="AR31" s="328"/>
      <c r="AS31" s="314"/>
      <c r="AT31" s="331"/>
      <c r="AU31" s="78" t="s">
        <v>496</v>
      </c>
      <c r="AV31" s="78" t="s">
        <v>678</v>
      </c>
      <c r="AW31" s="78" t="s">
        <v>679</v>
      </c>
      <c r="AX31" s="212" t="s">
        <v>129</v>
      </c>
      <c r="AY31" s="129">
        <v>45657</v>
      </c>
      <c r="AZ31" s="71">
        <v>45286</v>
      </c>
      <c r="BA31" s="86" t="s">
        <v>680</v>
      </c>
      <c r="BB31" s="162" t="s">
        <v>94</v>
      </c>
      <c r="BC31" s="88" t="s">
        <v>681</v>
      </c>
      <c r="BD31" s="86" t="s">
        <v>670</v>
      </c>
      <c r="BE31" s="89" t="s">
        <v>671</v>
      </c>
      <c r="BF31" s="189"/>
      <c r="BG31" s="192" t="s">
        <v>104</v>
      </c>
      <c r="BH31" s="202" t="s">
        <v>104</v>
      </c>
      <c r="BI31" s="201" t="s">
        <v>105</v>
      </c>
      <c r="BJ31" s="86"/>
      <c r="BK31" s="220" t="s">
        <v>682</v>
      </c>
      <c r="BL31" s="295"/>
      <c r="BM31" s="295"/>
      <c r="BN31" s="295"/>
    </row>
    <row r="32" spans="2:66" ht="54" customHeight="1" thickBot="1" x14ac:dyDescent="0.4">
      <c r="B32" s="116" t="s">
        <v>63</v>
      </c>
      <c r="C32" s="286"/>
      <c r="D32" s="305"/>
      <c r="E32" s="305"/>
      <c r="F32" s="337"/>
      <c r="G32" s="337"/>
      <c r="H32" s="295"/>
      <c r="I32" s="77" t="s">
        <v>683</v>
      </c>
      <c r="J32" s="305"/>
      <c r="K32" s="308"/>
      <c r="L32" s="311"/>
      <c r="M32" s="77" t="s">
        <v>517</v>
      </c>
      <c r="N32" s="77" t="s">
        <v>518</v>
      </c>
      <c r="O32" s="77" t="s">
        <v>519</v>
      </c>
      <c r="P32" s="77"/>
      <c r="Q32" s="314"/>
      <c r="R32" s="317"/>
      <c r="S32" s="320"/>
      <c r="T32" s="317"/>
      <c r="U32" s="314"/>
      <c r="V32" s="314"/>
      <c r="W32" s="78">
        <v>3</v>
      </c>
      <c r="X32" s="78" t="s">
        <v>663</v>
      </c>
      <c r="Y32" s="78" t="s">
        <v>684</v>
      </c>
      <c r="Z32" s="78" t="s">
        <v>685</v>
      </c>
      <c r="AA32" s="78" t="s">
        <v>74</v>
      </c>
      <c r="AB32" s="78" t="s">
        <v>84</v>
      </c>
      <c r="AC32" s="79">
        <f>IFERROR(VLOOKUP(AA32,'[3]4.Criterios'!$I$6:$K$8,3,0)+VLOOKUP(AB32,'[3]4.Criterios'!$I$9:$K$10,3,0),"")</f>
        <v>0.3</v>
      </c>
      <c r="AD32" s="80" t="str">
        <f>IFERROR(VLOOKUP(AA32,[3]Niveles!$B$20:$C$22,2,0),"")</f>
        <v>Probabilidad</v>
      </c>
      <c r="AE32" s="334"/>
      <c r="AF32" s="334"/>
      <c r="AG32" s="78" t="s">
        <v>80</v>
      </c>
      <c r="AH32" s="78" t="s">
        <v>495</v>
      </c>
      <c r="AI32" s="78" t="s">
        <v>89</v>
      </c>
      <c r="AJ32" s="81" t="str">
        <f>IFERROR(VLOOKUP(AK32,'[3]4.Criterios'!$D$5:$F$9,3,1),"")</f>
        <v>Muy Baja</v>
      </c>
      <c r="AK32" s="82">
        <f>IFERROR(IF(AD32="Probabilidad",(AK31*(1-AC32)),IF(AD32="Impacto",AK31,"")),"")</f>
        <v>0.10079999999999999</v>
      </c>
      <c r="AL32" s="81" t="str">
        <f>IFERROR(VLOOKUP(AM32,'[3]4.Criterios'!$D$14:$F$16,3,1),"")</f>
        <v>Catastrófico</v>
      </c>
      <c r="AM32" s="83">
        <f>IFERROR(IF(AD32="Impacto",IF((AM31*(1-AC32))&lt;0.4,0.4,(AM31*(1-AC32))),IF(AD32="Probabilidad",AM31,"")),"")</f>
        <v>1</v>
      </c>
      <c r="AN32" s="81" t="str">
        <f>IFERROR(VLOOKUP(CONCATENATE(AJ32,AL32),[3]Niveles!$B$3:$E$17,4,0),"")</f>
        <v>Extremo</v>
      </c>
      <c r="AO32" s="314"/>
      <c r="AP32" s="328"/>
      <c r="AQ32" s="320"/>
      <c r="AR32" s="328"/>
      <c r="AS32" s="314"/>
      <c r="AT32" s="331"/>
      <c r="AU32" s="62"/>
      <c r="AV32" s="62"/>
      <c r="AW32" s="62"/>
      <c r="AX32" s="212"/>
      <c r="AY32" s="84"/>
      <c r="AZ32" s="71"/>
      <c r="BA32" s="86"/>
      <c r="BB32" s="107"/>
      <c r="BC32" s="88"/>
      <c r="BD32" s="86"/>
      <c r="BE32" s="89"/>
      <c r="BF32" s="189"/>
      <c r="BG32" s="192" t="s">
        <v>104</v>
      </c>
      <c r="BH32" s="202" t="s">
        <v>105</v>
      </c>
      <c r="BI32" s="201"/>
      <c r="BJ32" s="86"/>
      <c r="BK32" s="91"/>
      <c r="BL32" s="295"/>
      <c r="BM32" s="295"/>
      <c r="BN32" s="295"/>
    </row>
    <row r="33" spans="2:66" ht="54" customHeight="1" thickBot="1" x14ac:dyDescent="0.4">
      <c r="B33" s="116" t="s">
        <v>63</v>
      </c>
      <c r="C33" s="286"/>
      <c r="D33" s="305"/>
      <c r="E33" s="305"/>
      <c r="F33" s="337"/>
      <c r="G33" s="337"/>
      <c r="H33" s="295"/>
      <c r="I33" s="77"/>
      <c r="J33" s="305"/>
      <c r="K33" s="308"/>
      <c r="L33" s="311"/>
      <c r="M33" s="77" t="s">
        <v>566</v>
      </c>
      <c r="N33" s="77"/>
      <c r="O33" s="77" t="s">
        <v>567</v>
      </c>
      <c r="P33" s="77"/>
      <c r="Q33" s="314"/>
      <c r="R33" s="317"/>
      <c r="S33" s="320"/>
      <c r="T33" s="317"/>
      <c r="U33" s="314"/>
      <c r="V33" s="314"/>
      <c r="W33" s="78">
        <v>4</v>
      </c>
      <c r="X33" s="78" t="s">
        <v>686</v>
      </c>
      <c r="Y33" s="78" t="s">
        <v>687</v>
      </c>
      <c r="Z33" s="78" t="s">
        <v>688</v>
      </c>
      <c r="AA33" s="78" t="s">
        <v>75</v>
      </c>
      <c r="AB33" s="78" t="s">
        <v>84</v>
      </c>
      <c r="AC33" s="79">
        <f>IFERROR(VLOOKUP(AA33,'[3]4.Criterios'!$I$6:$K$8,3,0)+VLOOKUP(AB33,'[3]4.Criterios'!$I$9:$K$10,3,0),"")</f>
        <v>0.25</v>
      </c>
      <c r="AD33" s="80" t="str">
        <f>IFERROR(VLOOKUP(AA33,[3]Niveles!$B$20:$C$22,2,0),"")</f>
        <v>Impacto</v>
      </c>
      <c r="AE33" s="334"/>
      <c r="AF33" s="334"/>
      <c r="AG33" s="61" t="s">
        <v>79</v>
      </c>
      <c r="AH33" s="78" t="s">
        <v>689</v>
      </c>
      <c r="AI33" s="78" t="s">
        <v>89</v>
      </c>
      <c r="AJ33" s="81" t="str">
        <f>IFERROR(VLOOKUP(AK33,'[3]4.Criterios'!$D$5:$F$9,3,1),"")</f>
        <v>Muy Baja</v>
      </c>
      <c r="AK33" s="82">
        <f>IFERROR(IF(AD33="Probabilidad",(AK32*(1-AC33)),IF(AD33="Impacto",AK32,"")),"")</f>
        <v>0.10079999999999999</v>
      </c>
      <c r="AL33" s="81" t="str">
        <f>IFERROR(VLOOKUP(AM33,'[3]4.Criterios'!$D$14:$F$16,3,1),"")</f>
        <v>Mayor</v>
      </c>
      <c r="AM33" s="83">
        <f>IFERROR(IF(AD33="Impacto",IF((AM32*(1-AC33))&lt;0.4,0.4,(AM32*(1-AC33))),IF(AD33="Probabilidad",AM32,"")),"")</f>
        <v>0.75</v>
      </c>
      <c r="AN33" s="81" t="str">
        <f>IFERROR(VLOOKUP(CONCATENATE(AJ33,AL33),[3]Niveles!$B$3:$E$17,4,0),"")</f>
        <v>Alto</v>
      </c>
      <c r="AO33" s="314"/>
      <c r="AP33" s="328"/>
      <c r="AQ33" s="320"/>
      <c r="AR33" s="328"/>
      <c r="AS33" s="314"/>
      <c r="AT33" s="331"/>
      <c r="AU33" s="62"/>
      <c r="AV33" s="62"/>
      <c r="AW33" s="62"/>
      <c r="AX33" s="212"/>
      <c r="AY33" s="84"/>
      <c r="AZ33" s="85"/>
      <c r="BA33" s="86"/>
      <c r="BB33" s="107"/>
      <c r="BC33" s="88"/>
      <c r="BD33" s="86"/>
      <c r="BE33" s="89" t="s">
        <v>690</v>
      </c>
      <c r="BF33" s="189"/>
      <c r="BG33" s="192" t="s">
        <v>105</v>
      </c>
      <c r="BH33" s="202" t="s">
        <v>105</v>
      </c>
      <c r="BI33" s="201"/>
      <c r="BJ33" s="86"/>
      <c r="BK33" s="113" t="s">
        <v>691</v>
      </c>
      <c r="BL33" s="295"/>
      <c r="BM33" s="295"/>
      <c r="BN33" s="295"/>
    </row>
    <row r="34" spans="2:66" ht="54" customHeight="1" thickBot="1" x14ac:dyDescent="0.4">
      <c r="B34" s="116" t="s">
        <v>63</v>
      </c>
      <c r="C34" s="286"/>
      <c r="D34" s="305"/>
      <c r="E34" s="305"/>
      <c r="F34" s="337"/>
      <c r="G34" s="337"/>
      <c r="H34" s="295"/>
      <c r="I34" s="77"/>
      <c r="J34" s="305"/>
      <c r="K34" s="308"/>
      <c r="L34" s="311"/>
      <c r="M34" s="77" t="s">
        <v>575</v>
      </c>
      <c r="N34" s="77"/>
      <c r="O34" s="77" t="s">
        <v>576</v>
      </c>
      <c r="P34" s="77"/>
      <c r="Q34" s="314"/>
      <c r="R34" s="317"/>
      <c r="S34" s="320"/>
      <c r="T34" s="317"/>
      <c r="U34" s="314"/>
      <c r="V34" s="314"/>
      <c r="W34" s="78">
        <v>5</v>
      </c>
      <c r="X34" s="78"/>
      <c r="Y34" s="78"/>
      <c r="Z34" s="78"/>
      <c r="AA34" s="78"/>
      <c r="AB34" s="78"/>
      <c r="AC34" s="79" t="str">
        <f>IFERROR(VLOOKUP(AA34,'[3]4.Criterios'!$I$6:$K$8,3,0)+VLOOKUP(AB34,'[3]4.Criterios'!$I$9:$K$10,3,0),"")</f>
        <v/>
      </c>
      <c r="AD34" s="80" t="str">
        <f>IFERROR(VLOOKUP(AA34,[3]Niveles!$B$20:$C$22,2,0),"")</f>
        <v/>
      </c>
      <c r="AE34" s="334"/>
      <c r="AF34" s="334"/>
      <c r="AG34" s="127"/>
      <c r="AH34" s="127"/>
      <c r="AI34" s="127"/>
      <c r="AJ34" s="81" t="str">
        <f>IFERROR(VLOOKUP(AK34,'[3]4.Criterios'!$D$5:$F$9,3,1),"")</f>
        <v/>
      </c>
      <c r="AK34" s="82" t="str">
        <f>IFERROR(IF(AD34="Probabilidad",(AK33*(1-AC34)),IF(AD34="Impacto",AK33,"")),"")</f>
        <v/>
      </c>
      <c r="AL34" s="81" t="str">
        <f>IFERROR(VLOOKUP(AM34,'[3]4.Criterios'!$D$14:$F$16,3,1),"")</f>
        <v/>
      </c>
      <c r="AM34" s="83" t="str">
        <f t="shared" ref="AM34" si="27">IFERROR(IF(AD34="Impacto",IF((AM33*(1-AC34))&lt;0.4,0.4,(AM33*(1-AC34))),IF(AD34="Probabilidad",AM33,"")),"")</f>
        <v/>
      </c>
      <c r="AN34" s="81" t="str">
        <f>IFERROR(VLOOKUP(CONCATENATE(AJ34,AL34),[3]Niveles!$B$3:$E$17,4,0),"")</f>
        <v/>
      </c>
      <c r="AO34" s="314"/>
      <c r="AP34" s="328"/>
      <c r="AQ34" s="320"/>
      <c r="AR34" s="328"/>
      <c r="AS34" s="314"/>
      <c r="AT34" s="331"/>
      <c r="AU34" s="62"/>
      <c r="AV34" s="62"/>
      <c r="AW34" s="62"/>
      <c r="AX34" s="212"/>
      <c r="AY34" s="84"/>
      <c r="AZ34" s="85"/>
      <c r="BA34" s="86"/>
      <c r="BB34" s="107"/>
      <c r="BC34" s="88"/>
      <c r="BD34" s="86"/>
      <c r="BE34" s="89" t="s">
        <v>690</v>
      </c>
      <c r="BF34" s="189"/>
      <c r="BG34" s="192"/>
      <c r="BH34" s="202"/>
      <c r="BI34" s="201"/>
      <c r="BJ34" s="86"/>
      <c r="BK34" s="91"/>
      <c r="BL34" s="295"/>
      <c r="BM34" s="295"/>
      <c r="BN34" s="295"/>
    </row>
    <row r="35" spans="2:66" ht="54" customHeight="1" thickBot="1" x14ac:dyDescent="0.4">
      <c r="B35" s="116" t="s">
        <v>63</v>
      </c>
      <c r="C35" s="287"/>
      <c r="D35" s="306"/>
      <c r="E35" s="306"/>
      <c r="F35" s="338"/>
      <c r="G35" s="338"/>
      <c r="H35" s="296"/>
      <c r="I35" s="92"/>
      <c r="J35" s="306"/>
      <c r="K35" s="309"/>
      <c r="L35" s="312"/>
      <c r="M35" s="93"/>
      <c r="N35" s="93"/>
      <c r="O35" s="93"/>
      <c r="P35" s="94"/>
      <c r="Q35" s="315"/>
      <c r="R35" s="318"/>
      <c r="S35" s="321"/>
      <c r="T35" s="318"/>
      <c r="U35" s="315"/>
      <c r="V35" s="315"/>
      <c r="W35" s="95">
        <v>6</v>
      </c>
      <c r="X35" s="96"/>
      <c r="Y35" s="96" t="s">
        <v>692</v>
      </c>
      <c r="Z35" s="96"/>
      <c r="AA35" s="96"/>
      <c r="AB35" s="96"/>
      <c r="AC35" s="79" t="str">
        <f>IFERROR(VLOOKUP(AA35,'[3]4.Criterios'!$I$6:$K$8,3,0)+VLOOKUP(AB35,'[3]4.Criterios'!$I$9:$K$10,3,0),"")</f>
        <v/>
      </c>
      <c r="AD35" s="80" t="str">
        <f>IFERROR(VLOOKUP(AA35,[3]Niveles!$B$20:$C$22,2,0),"")</f>
        <v/>
      </c>
      <c r="AE35" s="335"/>
      <c r="AF35" s="335"/>
      <c r="AG35" s="95"/>
      <c r="AH35" s="95"/>
      <c r="AI35" s="95"/>
      <c r="AJ35" s="97" t="str">
        <f>IFERROR(VLOOKUP(AK35,'[3]4.Criterios'!$D$5:$F$9,3,1),"")</f>
        <v/>
      </c>
      <c r="AK35" s="98" t="str">
        <f>IFERROR(IF(AD35="Probabilidad",(AK34*(1-AC35)),IF(AD35="Impacto",AK34,"")),"")</f>
        <v/>
      </c>
      <c r="AL35" s="97" t="str">
        <f>IFERROR(VLOOKUP(AM35,'[3]4.Criterios'!$D$14:$F$16,3,1),"")</f>
        <v/>
      </c>
      <c r="AM35" s="83" t="str">
        <f>IFERROR(IF(AD35="Impacto",IF((AM34*(1-AC35))&lt;0.4,0.4,(AM34*(1-AC35))),IF(AD35="Probabilidad",AM34,"")),"")</f>
        <v/>
      </c>
      <c r="AN35" s="97" t="str">
        <f>IFERROR(VLOOKUP(CONCATENATE(AJ35,AL35),[3]Niveles!$B$3:$E$17,4,0),"")</f>
        <v/>
      </c>
      <c r="AO35" s="315"/>
      <c r="AP35" s="329"/>
      <c r="AQ35" s="321"/>
      <c r="AR35" s="329"/>
      <c r="AS35" s="315"/>
      <c r="AT35" s="332"/>
      <c r="AU35" s="96"/>
      <c r="AV35" s="112"/>
      <c r="AW35" s="96"/>
      <c r="AX35" s="213"/>
      <c r="AY35" s="99"/>
      <c r="AZ35" s="100"/>
      <c r="BA35" s="101"/>
      <c r="BB35" s="110"/>
      <c r="BC35" s="103"/>
      <c r="BD35" s="101"/>
      <c r="BE35" s="104"/>
      <c r="BF35" s="190"/>
      <c r="BG35" s="193"/>
      <c r="BH35" s="203"/>
      <c r="BI35" s="199"/>
      <c r="BJ35" s="101"/>
      <c r="BK35" s="106"/>
      <c r="BL35" s="296"/>
      <c r="BM35" s="296"/>
      <c r="BN35" s="296"/>
    </row>
    <row r="36" spans="2:66" ht="87" customHeight="1" thickBot="1" x14ac:dyDescent="0.4">
      <c r="B36" s="116" t="s">
        <v>62</v>
      </c>
      <c r="C36" s="285" t="s">
        <v>693</v>
      </c>
      <c r="D36" s="304" t="s">
        <v>694</v>
      </c>
      <c r="E36" s="304" t="s">
        <v>695</v>
      </c>
      <c r="F36" s="336" t="s">
        <v>696</v>
      </c>
      <c r="G36" s="336" t="s">
        <v>697</v>
      </c>
      <c r="H36" s="294" t="str">
        <f t="shared" ref="H36" si="28">D36&amp;" "&amp;E36&amp;" "&amp;F36&amp;" "&amp;G36</f>
        <v>Posibilidad de recibir dádivas para ajustar notas de estudiantes por parte del docente omitiendo la evaluación objetiva</v>
      </c>
      <c r="I36" s="60" t="s">
        <v>698</v>
      </c>
      <c r="J36" s="304" t="s">
        <v>55</v>
      </c>
      <c r="K36" s="307">
        <v>126</v>
      </c>
      <c r="L36" s="310" t="s">
        <v>699</v>
      </c>
      <c r="M36" s="60" t="s">
        <v>488</v>
      </c>
      <c r="N36" s="60"/>
      <c r="O36" s="60" t="s">
        <v>490</v>
      </c>
      <c r="P36" s="60" t="s">
        <v>491</v>
      </c>
      <c r="Q36" s="313" t="s">
        <v>700</v>
      </c>
      <c r="R36" s="316">
        <v>0.6</v>
      </c>
      <c r="S36" s="319" t="s">
        <v>701</v>
      </c>
      <c r="T36" s="316">
        <v>0.8</v>
      </c>
      <c r="U36" s="313" t="s">
        <v>99</v>
      </c>
      <c r="V36" s="313">
        <v>17</v>
      </c>
      <c r="W36" s="61">
        <v>1</v>
      </c>
      <c r="X36" s="62" t="s">
        <v>702</v>
      </c>
      <c r="Y36" s="63" t="s">
        <v>703</v>
      </c>
      <c r="Z36" s="63" t="s">
        <v>704</v>
      </c>
      <c r="AA36" s="63" t="s">
        <v>73</v>
      </c>
      <c r="AB36" s="63" t="s">
        <v>85</v>
      </c>
      <c r="AC36" s="64">
        <v>0.5</v>
      </c>
      <c r="AD36" s="65" t="s">
        <v>705</v>
      </c>
      <c r="AE36" s="333">
        <f t="shared" ref="AE36" ca="1" si="29">IFERROR(R36-AP36,"")</f>
        <v>0.42</v>
      </c>
      <c r="AF36" s="333">
        <f t="shared" ref="AF36" ca="1" si="30">IFERROR(T36-AR36,"")</f>
        <v>0.4</v>
      </c>
      <c r="AG36" s="61" t="s">
        <v>79</v>
      </c>
      <c r="AH36" s="61" t="s">
        <v>495</v>
      </c>
      <c r="AI36" s="61" t="s">
        <v>89</v>
      </c>
      <c r="AJ36" s="66" t="str">
        <f>IFERROR(VLOOKUP(AK36,'[3]4.Criterios'!$D$5:$F$9,3,1),"")</f>
        <v>Baja</v>
      </c>
      <c r="AK36" s="67">
        <f>IFERROR(IF(AD36="Probabilidad",(R36*(1-AC36)),IF(AD36="Impacto",R36,"")),"")</f>
        <v>0.3</v>
      </c>
      <c r="AL36" s="66" t="str">
        <f>IFERROR(VLOOKUP(AM36,'[3]4.Criterios'!$D$14:$F$16,3,1),"")</f>
        <v>Mayor</v>
      </c>
      <c r="AM36" s="68">
        <f>IFERROR(IF(AD36="Impacto",(T36*(1-AC36)),IF(AD36="Probabilidad",T36,"")),"")</f>
        <v>0.8</v>
      </c>
      <c r="AN36" s="66" t="str">
        <f>IFERROR(VLOOKUP(CONCATENATE(AJ36,AL36),[3]Niveles!$B$3:$E$17,4,0),"")</f>
        <v>Alto</v>
      </c>
      <c r="AO36" s="313" t="str">
        <f ca="1">OFFSET(AJ35,6-COUNTBLANK(AJ36:AJ41),0,1,1)</f>
        <v>Muy Baja</v>
      </c>
      <c r="AP36" s="327">
        <f t="shared" ref="AP36" ca="1" si="31">OFFSET(AK35,6-COUNTBLANK(AK36:AK41),0,1,1)</f>
        <v>0.18</v>
      </c>
      <c r="AQ36" s="319" t="str">
        <f ca="1">OFFSET(AL35,6-COUNTBLANK(AL36:AL41),0,1,1)</f>
        <v>Moderado</v>
      </c>
      <c r="AR36" s="327">
        <f t="shared" ref="AR36" ca="1" si="32">OFFSET(AM35,6-COUNTBLANK(AM36:AM41),0,1,1)</f>
        <v>0.4</v>
      </c>
      <c r="AS36" s="313" t="str">
        <f ca="1">OFFSET(AN35,6-COUNTBLANK(AN36:AN41),0,1,1)</f>
        <v>Moderado</v>
      </c>
      <c r="AT36" s="330">
        <f ca="1">IFERROR(VLOOKUP(CONCATENATE(AO36,AQ36),[3]Niveles!$B$3:$F$17,5,0),"")</f>
        <v>11</v>
      </c>
      <c r="AU36" s="63" t="s">
        <v>706</v>
      </c>
      <c r="AV36" s="63"/>
      <c r="AW36" s="69"/>
      <c r="AX36" s="214"/>
      <c r="AY36" s="132"/>
      <c r="AZ36" s="71"/>
      <c r="BA36" s="72"/>
      <c r="BB36" s="111"/>
      <c r="BC36" s="88"/>
      <c r="BD36" s="72" t="s">
        <v>707</v>
      </c>
      <c r="BE36" s="75" t="s">
        <v>708</v>
      </c>
      <c r="BF36" s="188" t="s">
        <v>104</v>
      </c>
      <c r="BG36" s="191" t="s">
        <v>104</v>
      </c>
      <c r="BH36" s="191" t="s">
        <v>105</v>
      </c>
      <c r="BI36" s="200" t="s">
        <v>115</v>
      </c>
      <c r="BJ36" s="164" t="s">
        <v>120</v>
      </c>
      <c r="BK36" s="114" t="s">
        <v>709</v>
      </c>
      <c r="BL36" s="294" t="s">
        <v>503</v>
      </c>
      <c r="BM36" s="294" t="s">
        <v>503</v>
      </c>
      <c r="BN36" s="294" t="s">
        <v>710</v>
      </c>
    </row>
    <row r="37" spans="2:66" ht="66" customHeight="1" thickBot="1" x14ac:dyDescent="0.4">
      <c r="B37" s="116" t="s">
        <v>62</v>
      </c>
      <c r="C37" s="286"/>
      <c r="D37" s="305"/>
      <c r="E37" s="305"/>
      <c r="F37" s="337"/>
      <c r="G37" s="337"/>
      <c r="H37" s="295"/>
      <c r="I37" s="77" t="s">
        <v>711</v>
      </c>
      <c r="J37" s="305"/>
      <c r="K37" s="308"/>
      <c r="L37" s="311"/>
      <c r="M37" s="77" t="s">
        <v>506</v>
      </c>
      <c r="N37" s="77" t="s">
        <v>507</v>
      </c>
      <c r="O37" s="77" t="s">
        <v>508</v>
      </c>
      <c r="P37" s="77" t="s">
        <v>509</v>
      </c>
      <c r="Q37" s="314"/>
      <c r="R37" s="317"/>
      <c r="S37" s="320"/>
      <c r="T37" s="317"/>
      <c r="U37" s="314"/>
      <c r="V37" s="314"/>
      <c r="W37" s="78">
        <v>2</v>
      </c>
      <c r="X37" s="78" t="s">
        <v>712</v>
      </c>
      <c r="Y37" s="78" t="s">
        <v>713</v>
      </c>
      <c r="Z37" s="78" t="s">
        <v>714</v>
      </c>
      <c r="AA37" s="78" t="s">
        <v>73</v>
      </c>
      <c r="AB37" s="62" t="s">
        <v>84</v>
      </c>
      <c r="AC37" s="79">
        <v>0.4</v>
      </c>
      <c r="AD37" s="80" t="s">
        <v>705</v>
      </c>
      <c r="AE37" s="334"/>
      <c r="AF37" s="334"/>
      <c r="AG37" s="61" t="s">
        <v>79</v>
      </c>
      <c r="AH37" s="78" t="s">
        <v>495</v>
      </c>
      <c r="AI37" s="78" t="s">
        <v>89</v>
      </c>
      <c r="AJ37" s="81" t="str">
        <f>IFERROR(VLOOKUP(AK37,'[3]4.Criterios'!$D$5:$F$9,3,1),"")</f>
        <v>Muy Baja</v>
      </c>
      <c r="AK37" s="82">
        <f>IFERROR(IF(AD37="Probabilidad",(AK36*(1-AC37)),IF(AD37="Impacto",AK36,"")),"")</f>
        <v>0.18</v>
      </c>
      <c r="AL37" s="81" t="str">
        <f>IFERROR(VLOOKUP(AM37,'[3]4.Criterios'!$D$14:$F$16,3,1),"")</f>
        <v>Mayor</v>
      </c>
      <c r="AM37" s="83">
        <f>IFERROR(IF(AD37="Impacto",IF((AM36*(1-AC37))&lt;0.4,0.4,(AM36*(1-AC37))),IF(AD37="Probabilidad",AM36,"")),"")</f>
        <v>0.8</v>
      </c>
      <c r="AN37" s="81" t="str">
        <f>IFERROR(VLOOKUP(CONCATENATE(AJ37,AL37),[3]Niveles!$B$3:$E$17,4,0),"")</f>
        <v>Alto</v>
      </c>
      <c r="AO37" s="314"/>
      <c r="AP37" s="328"/>
      <c r="AQ37" s="320"/>
      <c r="AR37" s="328"/>
      <c r="AS37" s="314"/>
      <c r="AT37" s="331"/>
      <c r="AU37" s="133"/>
      <c r="AV37" s="133"/>
      <c r="AW37" s="133"/>
      <c r="AX37" s="212"/>
      <c r="AY37" s="134"/>
      <c r="AZ37" s="85"/>
      <c r="BA37" s="86"/>
      <c r="BB37" s="107"/>
      <c r="BC37" s="88"/>
      <c r="BD37" s="86" t="s">
        <v>715</v>
      </c>
      <c r="BE37" s="89" t="s">
        <v>716</v>
      </c>
      <c r="BF37" s="189"/>
      <c r="BG37" s="189" t="s">
        <v>105</v>
      </c>
      <c r="BH37" s="192" t="s">
        <v>104</v>
      </c>
      <c r="BI37" s="201"/>
      <c r="BJ37" s="86"/>
      <c r="BK37" s="113" t="s">
        <v>717</v>
      </c>
      <c r="BL37" s="295"/>
      <c r="BM37" s="295"/>
      <c r="BN37" s="295"/>
    </row>
    <row r="38" spans="2:66" ht="66" customHeight="1" thickBot="1" x14ac:dyDescent="0.4">
      <c r="B38" s="116" t="s">
        <v>62</v>
      </c>
      <c r="C38" s="286"/>
      <c r="D38" s="305"/>
      <c r="E38" s="305"/>
      <c r="F38" s="337"/>
      <c r="G38" s="337"/>
      <c r="H38" s="295"/>
      <c r="I38" s="77"/>
      <c r="J38" s="305"/>
      <c r="K38" s="308"/>
      <c r="L38" s="311" t="s">
        <v>699</v>
      </c>
      <c r="M38" s="77" t="s">
        <v>517</v>
      </c>
      <c r="N38" s="77" t="s">
        <v>518</v>
      </c>
      <c r="O38" s="77"/>
      <c r="P38" s="77"/>
      <c r="Q38" s="314"/>
      <c r="R38" s="317"/>
      <c r="S38" s="320"/>
      <c r="T38" s="317"/>
      <c r="U38" s="314"/>
      <c r="V38" s="314"/>
      <c r="W38" s="78">
        <v>3</v>
      </c>
      <c r="X38" s="78" t="s">
        <v>702</v>
      </c>
      <c r="Y38" s="78" t="s">
        <v>718</v>
      </c>
      <c r="Z38" s="78" t="s">
        <v>719</v>
      </c>
      <c r="AA38" s="78" t="s">
        <v>75</v>
      </c>
      <c r="AB38" s="62" t="s">
        <v>84</v>
      </c>
      <c r="AC38" s="79">
        <v>0.25</v>
      </c>
      <c r="AD38" s="80" t="s">
        <v>720</v>
      </c>
      <c r="AE38" s="334"/>
      <c r="AF38" s="334"/>
      <c r="AG38" s="61" t="s">
        <v>79</v>
      </c>
      <c r="AH38" s="78" t="s">
        <v>689</v>
      </c>
      <c r="AI38" s="78" t="s">
        <v>89</v>
      </c>
      <c r="AJ38" s="81" t="str">
        <f>IFERROR(VLOOKUP(AK38,'[3]4.Criterios'!$D$5:$F$9,3,1),"")</f>
        <v>Muy Baja</v>
      </c>
      <c r="AK38" s="82">
        <f>IFERROR(IF(AD38="Probabilidad",(AK37*(1-AC38)),IF(AD38="Impacto",AK37,"")),"")</f>
        <v>0.18</v>
      </c>
      <c r="AL38" s="81" t="str">
        <f>IFERROR(VLOOKUP(AM38,'[3]4.Criterios'!$D$14:$F$16,3,1),"")</f>
        <v>Moderado</v>
      </c>
      <c r="AM38" s="83">
        <f>IFERROR(IF(AD38="Impacto",IF((AM37*(1-AC38))&lt;0.4,0.4,(AM37*(1-AC38))),IF(AD38="Probabilidad",AM37,"")),"")</f>
        <v>0.60000000000000009</v>
      </c>
      <c r="AN38" s="81" t="str">
        <f>IFERROR(VLOOKUP(CONCATENATE(AJ38,AL38),[3]Niveles!$B$3:$E$17,4,0),"")</f>
        <v>Moderado</v>
      </c>
      <c r="AO38" s="314"/>
      <c r="AP38" s="328"/>
      <c r="AQ38" s="320"/>
      <c r="AR38" s="328"/>
      <c r="AS38" s="314"/>
      <c r="AT38" s="331"/>
      <c r="AU38" s="62"/>
      <c r="AV38" s="62"/>
      <c r="AW38" s="62"/>
      <c r="AX38" s="212"/>
      <c r="AY38" s="84"/>
      <c r="AZ38" s="85"/>
      <c r="BA38" s="86"/>
      <c r="BB38" s="107"/>
      <c r="BC38" s="88"/>
      <c r="BD38" s="89"/>
      <c r="BE38" s="89" t="s">
        <v>721</v>
      </c>
      <c r="BF38" s="189"/>
      <c r="BG38" s="189" t="s">
        <v>104</v>
      </c>
      <c r="BH38" s="192" t="s">
        <v>105</v>
      </c>
      <c r="BI38" s="201"/>
      <c r="BJ38" s="86"/>
      <c r="BK38" s="91"/>
      <c r="BL38" s="295"/>
      <c r="BM38" s="295"/>
      <c r="BN38" s="295"/>
    </row>
    <row r="39" spans="2:66" ht="66" customHeight="1" thickBot="1" x14ac:dyDescent="0.4">
      <c r="B39" s="116" t="s">
        <v>62</v>
      </c>
      <c r="C39" s="286"/>
      <c r="D39" s="305"/>
      <c r="E39" s="305"/>
      <c r="F39" s="337"/>
      <c r="G39" s="337"/>
      <c r="H39" s="295"/>
      <c r="I39" s="77"/>
      <c r="J39" s="305"/>
      <c r="K39" s="308"/>
      <c r="L39" s="311"/>
      <c r="M39" s="77"/>
      <c r="N39" s="77"/>
      <c r="O39" s="77"/>
      <c r="P39" s="77"/>
      <c r="Q39" s="314"/>
      <c r="R39" s="317"/>
      <c r="S39" s="320"/>
      <c r="T39" s="317"/>
      <c r="U39" s="314"/>
      <c r="V39" s="314"/>
      <c r="W39" s="78">
        <v>4</v>
      </c>
      <c r="X39" s="78" t="s">
        <v>722</v>
      </c>
      <c r="Y39" s="78" t="s">
        <v>723</v>
      </c>
      <c r="Z39" s="78" t="s">
        <v>724</v>
      </c>
      <c r="AA39" s="78" t="s">
        <v>75</v>
      </c>
      <c r="AB39" s="62" t="s">
        <v>84</v>
      </c>
      <c r="AC39" s="79">
        <v>0.25</v>
      </c>
      <c r="AD39" s="80" t="s">
        <v>720</v>
      </c>
      <c r="AE39" s="334"/>
      <c r="AF39" s="334"/>
      <c r="AG39" s="61" t="s">
        <v>79</v>
      </c>
      <c r="AH39" s="78" t="s">
        <v>495</v>
      </c>
      <c r="AI39" s="78" t="s">
        <v>89</v>
      </c>
      <c r="AJ39" s="81" t="str">
        <f>IFERROR(VLOOKUP(AK39,'[3]4.Criterios'!$D$5:$F$9,3,1),"")</f>
        <v>Muy Baja</v>
      </c>
      <c r="AK39" s="82">
        <f>IFERROR(IF(AD39="Probabilidad",(AK38*(1-AC39)),IF(AD39="Impacto",AK38,"")),"")</f>
        <v>0.18</v>
      </c>
      <c r="AL39" s="81" t="str">
        <f>IFERROR(VLOOKUP(AM39,'[3]4.Criterios'!$D$14:$F$16,3,1),"")</f>
        <v>Moderado</v>
      </c>
      <c r="AM39" s="83">
        <f>IFERROR(IF(AD39="Impacto",IF((AM38*(1-AC39))&lt;0.4,0.4,(AM38*(1-AC39))),IF(AD39="Probabilidad",AM38,"")),"")</f>
        <v>0.45000000000000007</v>
      </c>
      <c r="AN39" s="81" t="str">
        <f>IFERROR(VLOOKUP(CONCATENATE(AJ39,AL39),[3]Niveles!$B$3:$E$17,4,0),"")</f>
        <v>Moderado</v>
      </c>
      <c r="AO39" s="314"/>
      <c r="AP39" s="328"/>
      <c r="AQ39" s="320"/>
      <c r="AR39" s="328"/>
      <c r="AS39" s="314"/>
      <c r="AT39" s="331"/>
      <c r="AU39" s="62"/>
      <c r="AV39" s="62"/>
      <c r="AW39" s="62"/>
      <c r="AX39" s="212"/>
      <c r="AY39" s="84"/>
      <c r="AZ39" s="85"/>
      <c r="BA39" s="86"/>
      <c r="BB39" s="107"/>
      <c r="BC39" s="88"/>
      <c r="BD39" s="89"/>
      <c r="BE39" s="89" t="s">
        <v>721</v>
      </c>
      <c r="BF39" s="189"/>
      <c r="BG39" s="189" t="s">
        <v>104</v>
      </c>
      <c r="BH39" s="192" t="s">
        <v>105</v>
      </c>
      <c r="BI39" s="201"/>
      <c r="BJ39" s="86"/>
      <c r="BK39" s="91"/>
      <c r="BL39" s="295"/>
      <c r="BM39" s="295"/>
      <c r="BN39" s="295"/>
    </row>
    <row r="40" spans="2:66" ht="66" customHeight="1" thickBot="1" x14ac:dyDescent="0.4">
      <c r="B40" s="116" t="s">
        <v>62</v>
      </c>
      <c r="C40" s="286"/>
      <c r="D40" s="305"/>
      <c r="E40" s="305"/>
      <c r="F40" s="337"/>
      <c r="G40" s="337"/>
      <c r="H40" s="295"/>
      <c r="I40" s="77"/>
      <c r="J40" s="305"/>
      <c r="K40" s="308"/>
      <c r="L40" s="311"/>
      <c r="M40" s="77" t="s">
        <v>575</v>
      </c>
      <c r="N40" s="77"/>
      <c r="O40" s="77"/>
      <c r="P40" s="77"/>
      <c r="Q40" s="314"/>
      <c r="R40" s="317"/>
      <c r="S40" s="320"/>
      <c r="T40" s="317"/>
      <c r="U40" s="314"/>
      <c r="V40" s="314"/>
      <c r="W40" s="78">
        <v>5</v>
      </c>
      <c r="X40" s="78" t="s">
        <v>725</v>
      </c>
      <c r="Y40" s="78" t="s">
        <v>726</v>
      </c>
      <c r="Z40" s="78" t="s">
        <v>727</v>
      </c>
      <c r="AA40" s="78" t="s">
        <v>75</v>
      </c>
      <c r="AB40" s="62" t="s">
        <v>84</v>
      </c>
      <c r="AC40" s="79">
        <v>0.25</v>
      </c>
      <c r="AD40" s="80" t="s">
        <v>720</v>
      </c>
      <c r="AE40" s="334"/>
      <c r="AF40" s="334"/>
      <c r="AG40" s="78" t="s">
        <v>80</v>
      </c>
      <c r="AH40" s="78" t="s">
        <v>495</v>
      </c>
      <c r="AI40" s="78" t="s">
        <v>89</v>
      </c>
      <c r="AJ40" s="81" t="str">
        <f>IFERROR(VLOOKUP(AK40,'[3]4.Criterios'!$D$5:$F$9,3,1),"")</f>
        <v>Muy Baja</v>
      </c>
      <c r="AK40" s="82">
        <f>IFERROR(IF(AD40="Probabilidad",(AK39*(1-AC40)),IF(AD40="Impacto",AK39,"")),"")</f>
        <v>0.18</v>
      </c>
      <c r="AL40" s="81" t="str">
        <f>IFERROR(VLOOKUP(AM40,'[3]4.Criterios'!$D$14:$F$16,3,1),"")</f>
        <v>Moderado</v>
      </c>
      <c r="AM40" s="83">
        <f t="shared" ref="AM40" si="33">IFERROR(IF(AD40="Impacto",IF((AM39*(1-AC40))&lt;0.4,0.4,(AM39*(1-AC40))),IF(AD40="Probabilidad",AM39,"")),"")</f>
        <v>0.4</v>
      </c>
      <c r="AN40" s="81" t="str">
        <f>IFERROR(VLOOKUP(CONCATENATE(AJ40,AL40),[3]Niveles!$B$3:$E$17,4,0),"")</f>
        <v>Moderado</v>
      </c>
      <c r="AO40" s="314"/>
      <c r="AP40" s="328"/>
      <c r="AQ40" s="320"/>
      <c r="AR40" s="328"/>
      <c r="AS40" s="314"/>
      <c r="AT40" s="331"/>
      <c r="AU40" s="62"/>
      <c r="AV40" s="62"/>
      <c r="AW40" s="62"/>
      <c r="AX40" s="212"/>
      <c r="AY40" s="84"/>
      <c r="AZ40" s="85"/>
      <c r="BA40" s="86"/>
      <c r="BB40" s="107"/>
      <c r="BC40" s="88"/>
      <c r="BD40" s="86"/>
      <c r="BE40" s="89" t="s">
        <v>721</v>
      </c>
      <c r="BF40" s="189"/>
      <c r="BG40" s="189" t="s">
        <v>104</v>
      </c>
      <c r="BH40" s="192" t="s">
        <v>105</v>
      </c>
      <c r="BI40" s="201"/>
      <c r="BJ40" s="86"/>
      <c r="BK40" s="91"/>
      <c r="BL40" s="295"/>
      <c r="BM40" s="295"/>
      <c r="BN40" s="295"/>
    </row>
    <row r="41" spans="2:66" ht="66" customHeight="1" thickBot="1" x14ac:dyDescent="0.4">
      <c r="B41" s="116" t="s">
        <v>62</v>
      </c>
      <c r="C41" s="287"/>
      <c r="D41" s="306"/>
      <c r="E41" s="306"/>
      <c r="F41" s="338"/>
      <c r="G41" s="338"/>
      <c r="H41" s="296"/>
      <c r="I41" s="92"/>
      <c r="J41" s="306"/>
      <c r="K41" s="309"/>
      <c r="L41" s="312"/>
      <c r="M41" s="93"/>
      <c r="N41" s="93"/>
      <c r="O41" s="93"/>
      <c r="P41" s="94"/>
      <c r="Q41" s="315"/>
      <c r="R41" s="318"/>
      <c r="S41" s="321"/>
      <c r="T41" s="318"/>
      <c r="U41" s="315"/>
      <c r="V41" s="315"/>
      <c r="W41" s="95">
        <v>6</v>
      </c>
      <c r="X41" s="96"/>
      <c r="Y41" s="96"/>
      <c r="Z41" s="96"/>
      <c r="AA41" s="96"/>
      <c r="AB41" s="96"/>
      <c r="AC41" s="79" t="s">
        <v>728</v>
      </c>
      <c r="AD41" s="80" t="s">
        <v>728</v>
      </c>
      <c r="AE41" s="335"/>
      <c r="AF41" s="335"/>
      <c r="AG41" s="95"/>
      <c r="AH41" s="95"/>
      <c r="AI41" s="95"/>
      <c r="AJ41" s="97" t="str">
        <f>IFERROR(VLOOKUP(AK41,'[3]4.Criterios'!$D$5:$F$9,3,1),"")</f>
        <v/>
      </c>
      <c r="AK41" s="98" t="str">
        <f>IFERROR(IF(AD41="Probabilidad",(AK40*(1-AC41)),IF(AD41="Impacto",AK40,"")),"")</f>
        <v/>
      </c>
      <c r="AL41" s="97" t="str">
        <f>IFERROR(VLOOKUP(AM41,'[3]4.Criterios'!$D$14:$F$16,3,1),"")</f>
        <v/>
      </c>
      <c r="AM41" s="83" t="str">
        <f>IFERROR(IF(AD41="Impacto",IF((AM40*(1-AC41))&lt;0.4,0.4,(AM40*(1-AC41))),IF(AD41="Probabilidad",AM40,"")),"")</f>
        <v/>
      </c>
      <c r="AN41" s="97" t="str">
        <f>IFERROR(VLOOKUP(CONCATENATE(AJ41,AL41),[3]Niveles!$B$3:$E$17,4,0),"")</f>
        <v/>
      </c>
      <c r="AO41" s="315"/>
      <c r="AP41" s="329"/>
      <c r="AQ41" s="321"/>
      <c r="AR41" s="329"/>
      <c r="AS41" s="315"/>
      <c r="AT41" s="332"/>
      <c r="AU41" s="96"/>
      <c r="AV41" s="96"/>
      <c r="AW41" s="96"/>
      <c r="AX41" s="213"/>
      <c r="AY41" s="99"/>
      <c r="AZ41" s="100"/>
      <c r="BA41" s="101"/>
      <c r="BB41" s="110"/>
      <c r="BC41" s="103"/>
      <c r="BD41" s="101"/>
      <c r="BE41" s="104"/>
      <c r="BF41" s="190"/>
      <c r="BG41" s="193"/>
      <c r="BH41" s="203"/>
      <c r="BI41" s="199"/>
      <c r="BJ41" s="101"/>
      <c r="BK41" s="106"/>
      <c r="BL41" s="296"/>
      <c r="BM41" s="296"/>
      <c r="BN41" s="296"/>
    </row>
    <row r="42" spans="2:66" ht="112.5" customHeight="1" thickBot="1" x14ac:dyDescent="0.4">
      <c r="B42" s="116" t="s">
        <v>67</v>
      </c>
      <c r="C42" s="285" t="s">
        <v>729</v>
      </c>
      <c r="D42" s="304" t="s">
        <v>657</v>
      </c>
      <c r="E42" s="304" t="s">
        <v>658</v>
      </c>
      <c r="F42" s="336" t="s">
        <v>659</v>
      </c>
      <c r="G42" s="336" t="s">
        <v>730</v>
      </c>
      <c r="H42" s="294" t="str">
        <f t="shared" ref="H42" si="34">D42&amp;" "&amp;E42&amp;" "&amp;F42&amp;" "&amp;G42</f>
        <v>Posibilidad de recibir o solicitar cualquier dádiva o beneficio a nombre propio o de terceros con el fin de archivar o fallar de forma equivocada los procesos disciplinarios, ocultando u omitiendo información veraz</v>
      </c>
      <c r="I42" s="77" t="s">
        <v>711</v>
      </c>
      <c r="J42" s="304" t="s">
        <v>55</v>
      </c>
      <c r="K42" s="307">
        <v>30</v>
      </c>
      <c r="L42" s="310" t="s">
        <v>731</v>
      </c>
      <c r="M42" s="60" t="s">
        <v>488</v>
      </c>
      <c r="N42" s="60" t="s">
        <v>489</v>
      </c>
      <c r="O42" s="60" t="s">
        <v>490</v>
      </c>
      <c r="P42" s="60" t="s">
        <v>491</v>
      </c>
      <c r="Q42" s="313" t="str">
        <f>IFERROR(VLOOKUP(R42,'[3]4.Criterios'!$E$5:$F$9,2,0),"")</f>
        <v>Media</v>
      </c>
      <c r="R42" s="316">
        <f>IF(K42&lt;&gt;"",VLOOKUP(K42,'[3]4.Criterios'!$B$5:$F$9,4,1),"")</f>
        <v>0.6</v>
      </c>
      <c r="S42" s="319" t="str">
        <f>IFERROR(VLOOKUP(T42,'[3]4.Criterios'!$E$14:$F$16,2,0),"")</f>
        <v>Catastrófico</v>
      </c>
      <c r="T42" s="316">
        <f>IFERROR(VLOOKUP(COUNTA(M42:P46),'[3]4.Criterios'!$B$14:$E$16,4,1),"")</f>
        <v>1</v>
      </c>
      <c r="U42" s="313" t="str">
        <f>IFERROR(VLOOKUP(CONCATENATE(Q42,S42),[3]Niveles!$B$3:$E$17,4,0),"")</f>
        <v>Extremo</v>
      </c>
      <c r="V42" s="313">
        <f>IFERROR(VLOOKUP(CONCATENATE(Q42,S42),[3]Niveles!$B$3:$F$17,5,0),"")</f>
        <v>23</v>
      </c>
      <c r="W42" s="61">
        <v>1</v>
      </c>
      <c r="X42" s="78" t="s">
        <v>732</v>
      </c>
      <c r="Y42" s="61" t="s">
        <v>733</v>
      </c>
      <c r="Z42" s="61" t="s">
        <v>734</v>
      </c>
      <c r="AA42" s="61" t="s">
        <v>73</v>
      </c>
      <c r="AB42" s="61" t="s">
        <v>84</v>
      </c>
      <c r="AC42" s="64">
        <f>IFERROR(VLOOKUP(AA42,'[3]4.Criterios'!$I$6:$K$8,3,0)+VLOOKUP(AB42,'[3]4.Criterios'!$I$9:$K$10,3,0),"")</f>
        <v>0.4</v>
      </c>
      <c r="AD42" s="65" t="str">
        <f>IFERROR(VLOOKUP(AA42,[3]Niveles!$B$20:$C$22,2,0),"")</f>
        <v>Probabilidad</v>
      </c>
      <c r="AE42" s="333">
        <f t="shared" ref="AE42" ca="1" si="35">IFERROR(R42-AP42,"")</f>
        <v>0.42359999999999998</v>
      </c>
      <c r="AF42" s="333">
        <f t="shared" ref="AF42" ca="1" si="36">IFERROR(T42-AR42,"")</f>
        <v>0.25</v>
      </c>
      <c r="AG42" s="61" t="s">
        <v>79</v>
      </c>
      <c r="AH42" s="61" t="s">
        <v>495</v>
      </c>
      <c r="AI42" s="61" t="s">
        <v>89</v>
      </c>
      <c r="AJ42" s="66" t="str">
        <f>IFERROR(VLOOKUP(AK42,'[3]4.Criterios'!$D$5:$F$9,3,1),"")</f>
        <v>Baja</v>
      </c>
      <c r="AK42" s="67">
        <f>IFERROR(IF(AD42="Probabilidad",(R42*(1-AC42)),IF(AD42="Impacto",R42,"")),"")</f>
        <v>0.36</v>
      </c>
      <c r="AL42" s="66" t="str">
        <f>IFERROR(VLOOKUP(AM42,'[3]4.Criterios'!$D$14:$F$16,3,1),"")</f>
        <v>Catastrófico</v>
      </c>
      <c r="AM42" s="68">
        <f>IFERROR(IF(AD42="Impacto",(T42*(1-AC42)),IF(AD42="Probabilidad",T42,"")),"")</f>
        <v>1</v>
      </c>
      <c r="AN42" s="66" t="str">
        <f>IFERROR(VLOOKUP(CONCATENATE(AJ42,AL42),[3]Niveles!$B$3:$E$17,4,0),"")</f>
        <v>Extremo</v>
      </c>
      <c r="AO42" s="313" t="str">
        <f ca="1">OFFSET(AJ41,6-COUNTBLANK(AJ42:AJ47),0,1,1)</f>
        <v>Muy Baja</v>
      </c>
      <c r="AP42" s="327">
        <f t="shared" ref="AP42" ca="1" si="37">OFFSET(AK41,6-COUNTBLANK(AK42:AK47),0,1,1)</f>
        <v>0.1764</v>
      </c>
      <c r="AQ42" s="319" t="str">
        <f ca="1">OFFSET(AL41,6-COUNTBLANK(AL42:AL47),0,1,1)</f>
        <v>Mayor</v>
      </c>
      <c r="AR42" s="327">
        <f t="shared" ref="AR42" ca="1" si="38">OFFSET(AM41,6-COUNTBLANK(AM42:AM47),0,1,1)</f>
        <v>0.75</v>
      </c>
      <c r="AS42" s="313" t="str">
        <f ca="1">OFFSET(AN41,6-COUNTBLANK(AN42:AN47),0,1,1)</f>
        <v>Alto</v>
      </c>
      <c r="AT42" s="330">
        <f ca="1">IFERROR(VLOOKUP(CONCATENATE(AO42,AQ42),[3]Niveles!$B$3:$F$17,5,0),"")</f>
        <v>14</v>
      </c>
      <c r="AU42" s="78" t="s">
        <v>496</v>
      </c>
      <c r="AV42" s="124" t="s">
        <v>735</v>
      </c>
      <c r="AW42" s="124" t="s">
        <v>521</v>
      </c>
      <c r="AX42" s="214" t="s">
        <v>133</v>
      </c>
      <c r="AY42" s="128">
        <v>45230</v>
      </c>
      <c r="AZ42" s="71">
        <v>45286</v>
      </c>
      <c r="BA42" s="72" t="s">
        <v>736</v>
      </c>
      <c r="BB42" s="208" t="s">
        <v>95</v>
      </c>
      <c r="BC42" s="88" t="s">
        <v>737</v>
      </c>
      <c r="BD42" s="72" t="s">
        <v>738</v>
      </c>
      <c r="BE42" s="89" t="s">
        <v>739</v>
      </c>
      <c r="BF42" s="188" t="s">
        <v>104</v>
      </c>
      <c r="BG42" s="191" t="s">
        <v>104</v>
      </c>
      <c r="BH42" s="204" t="s">
        <v>104</v>
      </c>
      <c r="BI42" s="200" t="s">
        <v>105</v>
      </c>
      <c r="BJ42" s="164" t="s">
        <v>120</v>
      </c>
      <c r="BK42" s="125"/>
      <c r="BL42" s="294" t="s">
        <v>503</v>
      </c>
      <c r="BM42" s="294" t="s">
        <v>503</v>
      </c>
      <c r="BN42" s="294" t="s">
        <v>740</v>
      </c>
    </row>
    <row r="43" spans="2:66" ht="96" customHeight="1" thickBot="1" x14ac:dyDescent="0.4">
      <c r="B43" s="116" t="s">
        <v>67</v>
      </c>
      <c r="C43" s="286"/>
      <c r="D43" s="305"/>
      <c r="E43" s="305"/>
      <c r="F43" s="337"/>
      <c r="G43" s="337"/>
      <c r="H43" s="295"/>
      <c r="I43" s="77" t="s">
        <v>741</v>
      </c>
      <c r="J43" s="305"/>
      <c r="K43" s="308"/>
      <c r="L43" s="311"/>
      <c r="M43" s="77" t="s">
        <v>506</v>
      </c>
      <c r="N43" s="77" t="s">
        <v>507</v>
      </c>
      <c r="O43" s="77" t="s">
        <v>508</v>
      </c>
      <c r="P43" s="77" t="s">
        <v>509</v>
      </c>
      <c r="Q43" s="314"/>
      <c r="R43" s="317"/>
      <c r="S43" s="320"/>
      <c r="T43" s="317"/>
      <c r="U43" s="314"/>
      <c r="V43" s="314"/>
      <c r="W43" s="78">
        <v>2</v>
      </c>
      <c r="X43" s="78" t="s">
        <v>742</v>
      </c>
      <c r="Y43" s="78" t="s">
        <v>743</v>
      </c>
      <c r="Z43" s="78" t="s">
        <v>744</v>
      </c>
      <c r="AA43" s="78" t="s">
        <v>74</v>
      </c>
      <c r="AB43" s="78" t="s">
        <v>84</v>
      </c>
      <c r="AC43" s="79">
        <f>IFERROR(VLOOKUP(AA43,'[3]4.Criterios'!$I$6:$K$8,3,0)+VLOOKUP(AB43,'[3]4.Criterios'!$I$9:$K$10,3,0),"")</f>
        <v>0.3</v>
      </c>
      <c r="AD43" s="80" t="str">
        <f>IFERROR(VLOOKUP(AA43,[3]Niveles!$B$20:$C$22,2,0),"")</f>
        <v>Probabilidad</v>
      </c>
      <c r="AE43" s="334"/>
      <c r="AF43" s="334"/>
      <c r="AG43" s="61" t="s">
        <v>79</v>
      </c>
      <c r="AH43" s="78" t="s">
        <v>495</v>
      </c>
      <c r="AI43" s="78" t="s">
        <v>89</v>
      </c>
      <c r="AJ43" s="81" t="str">
        <f>IFERROR(VLOOKUP(AK43,'[3]4.Criterios'!$D$5:$F$9,3,1),"")</f>
        <v>Baja</v>
      </c>
      <c r="AK43" s="82">
        <f>IFERROR(IF(AD43="Probabilidad",(AK42*(1-AC43)),IF(AD43="Impacto",AK42,"")),"")</f>
        <v>0.252</v>
      </c>
      <c r="AL43" s="81" t="str">
        <f>IFERROR(VLOOKUP(AM43,'[3]4.Criterios'!$D$14:$F$16,3,1),"")</f>
        <v>Catastrófico</v>
      </c>
      <c r="AM43" s="83">
        <f>IFERROR(IF(AD43="Impacto",IF((AM42*(1-AC43))&lt;0.4,0.4,(AM42*(1-AC43))),IF(AD43="Probabilidad",AM42,"")),"")</f>
        <v>1</v>
      </c>
      <c r="AN43" s="81" t="str">
        <f>IFERROR(VLOOKUP(CONCATENATE(AJ43,AL43),[3]Niveles!$B$3:$E$17,4,0),"")</f>
        <v>Extremo</v>
      </c>
      <c r="AO43" s="314"/>
      <c r="AP43" s="328"/>
      <c r="AQ43" s="320"/>
      <c r="AR43" s="328"/>
      <c r="AS43" s="314"/>
      <c r="AT43" s="331"/>
      <c r="AU43" s="78" t="s">
        <v>496</v>
      </c>
      <c r="AV43" s="124" t="s">
        <v>745</v>
      </c>
      <c r="AW43" s="124" t="s">
        <v>521</v>
      </c>
      <c r="AX43" s="214" t="s">
        <v>133</v>
      </c>
      <c r="AY43" s="128">
        <v>45291</v>
      </c>
      <c r="AZ43" s="71">
        <v>45286</v>
      </c>
      <c r="BA43" s="86" t="s">
        <v>746</v>
      </c>
      <c r="BB43" s="162" t="s">
        <v>94</v>
      </c>
      <c r="BC43" s="88" t="s">
        <v>747</v>
      </c>
      <c r="BD43" s="86" t="s">
        <v>738</v>
      </c>
      <c r="BE43" s="183" t="s">
        <v>748</v>
      </c>
      <c r="BF43" s="189"/>
      <c r="BG43" s="192" t="s">
        <v>104</v>
      </c>
      <c r="BH43" s="202" t="s">
        <v>104</v>
      </c>
      <c r="BI43" s="201" t="s">
        <v>105</v>
      </c>
      <c r="BJ43" s="86"/>
      <c r="BK43" s="91"/>
      <c r="BL43" s="295"/>
      <c r="BM43" s="295"/>
      <c r="BN43" s="295"/>
    </row>
    <row r="44" spans="2:66" ht="66" customHeight="1" thickBot="1" x14ac:dyDescent="0.4">
      <c r="B44" s="116" t="s">
        <v>67</v>
      </c>
      <c r="C44" s="286"/>
      <c r="D44" s="305"/>
      <c r="E44" s="305"/>
      <c r="F44" s="337"/>
      <c r="G44" s="337"/>
      <c r="H44" s="295"/>
      <c r="I44" s="135"/>
      <c r="J44" s="305"/>
      <c r="K44" s="308"/>
      <c r="L44" s="311"/>
      <c r="M44" s="77" t="s">
        <v>517</v>
      </c>
      <c r="N44" s="77" t="s">
        <v>518</v>
      </c>
      <c r="O44" s="77" t="s">
        <v>519</v>
      </c>
      <c r="P44" s="77" t="s">
        <v>520</v>
      </c>
      <c r="Q44" s="314"/>
      <c r="R44" s="317"/>
      <c r="S44" s="320"/>
      <c r="T44" s="317"/>
      <c r="U44" s="314"/>
      <c r="V44" s="314"/>
      <c r="W44" s="78">
        <v>3</v>
      </c>
      <c r="X44" s="78" t="s">
        <v>521</v>
      </c>
      <c r="Y44" s="78" t="s">
        <v>522</v>
      </c>
      <c r="Z44" s="78" t="s">
        <v>523</v>
      </c>
      <c r="AA44" s="78" t="s">
        <v>74</v>
      </c>
      <c r="AB44" s="78" t="s">
        <v>84</v>
      </c>
      <c r="AC44" s="79">
        <f>IFERROR(VLOOKUP(AA44,'[3]4.Criterios'!$I$6:$K$8,3,0)+VLOOKUP(AB44,'[3]4.Criterios'!$I$9:$K$10,3,0),"")</f>
        <v>0.3</v>
      </c>
      <c r="AD44" s="80" t="str">
        <f>IFERROR(VLOOKUP(AA44,[3]Niveles!$B$20:$C$22,2,0),"")</f>
        <v>Probabilidad</v>
      </c>
      <c r="AE44" s="334"/>
      <c r="AF44" s="334"/>
      <c r="AG44" s="61" t="s">
        <v>79</v>
      </c>
      <c r="AH44" s="78" t="s">
        <v>495</v>
      </c>
      <c r="AI44" s="78" t="s">
        <v>89</v>
      </c>
      <c r="AJ44" s="81" t="str">
        <f>IFERROR(VLOOKUP(AK44,'[3]4.Criterios'!$D$5:$F$9,3,1),"")</f>
        <v>Muy Baja</v>
      </c>
      <c r="AK44" s="82">
        <f>IFERROR(IF(AD44="Probabilidad",(AK43*(1-AC44)),IF(AD44="Impacto",AK43,"")),"")</f>
        <v>0.1764</v>
      </c>
      <c r="AL44" s="81" t="str">
        <f>IFERROR(VLOOKUP(AM44,'[3]4.Criterios'!$D$14:$F$16,3,1),"")</f>
        <v>Catastrófico</v>
      </c>
      <c r="AM44" s="83">
        <f t="shared" ref="AM44:AM46" si="39">IFERROR(IF(AD44="Impacto",IF((AM43*(1-AC44))&lt;0.4,0.4,(AM43*(1-AC44))),IF(AD44="Probabilidad",AM43,"")),"")</f>
        <v>1</v>
      </c>
      <c r="AN44" s="81" t="str">
        <f>IFERROR(VLOOKUP(CONCATENATE(AJ44,AL44),[3]Niveles!$B$3:$E$17,4,0),"")</f>
        <v>Extremo</v>
      </c>
      <c r="AO44" s="314"/>
      <c r="AP44" s="328"/>
      <c r="AQ44" s="320"/>
      <c r="AR44" s="328"/>
      <c r="AS44" s="314"/>
      <c r="AT44" s="331"/>
      <c r="AU44" s="62"/>
      <c r="AV44" s="62"/>
      <c r="AW44" s="62"/>
      <c r="AX44" s="212"/>
      <c r="AY44" s="84"/>
      <c r="AZ44" s="85"/>
      <c r="BA44" s="86"/>
      <c r="BB44" s="107"/>
      <c r="BC44" s="88"/>
      <c r="BD44" s="86"/>
      <c r="BE44" s="89" t="s">
        <v>721</v>
      </c>
      <c r="BF44" s="189"/>
      <c r="BG44" s="192" t="s">
        <v>104</v>
      </c>
      <c r="BH44" s="202" t="s">
        <v>105</v>
      </c>
      <c r="BI44" s="201"/>
      <c r="BJ44" s="86"/>
      <c r="BK44" s="113" t="s">
        <v>578</v>
      </c>
      <c r="BL44" s="295"/>
      <c r="BM44" s="295"/>
      <c r="BN44" s="295"/>
    </row>
    <row r="45" spans="2:66" ht="66" customHeight="1" thickBot="1" x14ac:dyDescent="0.4">
      <c r="B45" s="116" t="s">
        <v>67</v>
      </c>
      <c r="C45" s="286"/>
      <c r="D45" s="305"/>
      <c r="E45" s="305"/>
      <c r="F45" s="337"/>
      <c r="G45" s="337"/>
      <c r="H45" s="295"/>
      <c r="I45" s="77"/>
      <c r="J45" s="305"/>
      <c r="K45" s="308"/>
      <c r="L45" s="311"/>
      <c r="M45" s="77"/>
      <c r="N45" s="77"/>
      <c r="O45" s="77"/>
      <c r="P45" s="77"/>
      <c r="Q45" s="314"/>
      <c r="R45" s="317"/>
      <c r="S45" s="320"/>
      <c r="T45" s="317"/>
      <c r="U45" s="314"/>
      <c r="V45" s="314"/>
      <c r="W45" s="78">
        <v>4</v>
      </c>
      <c r="X45" s="78" t="s">
        <v>525</v>
      </c>
      <c r="Y45" s="78" t="s">
        <v>526</v>
      </c>
      <c r="Z45" s="78" t="s">
        <v>527</v>
      </c>
      <c r="AA45" s="78" t="s">
        <v>75</v>
      </c>
      <c r="AB45" s="78" t="s">
        <v>84</v>
      </c>
      <c r="AC45" s="79">
        <f>IFERROR(VLOOKUP(AA45,'[3]4.Criterios'!$I$6:$K$8,3,0)+VLOOKUP(AB45,'[3]4.Criterios'!$I$9:$K$10,3,0),"")</f>
        <v>0.25</v>
      </c>
      <c r="AD45" s="80" t="str">
        <f>IFERROR(VLOOKUP(AA45,[3]Niveles!$B$20:$C$22,2,0),"")</f>
        <v>Impacto</v>
      </c>
      <c r="AE45" s="334"/>
      <c r="AF45" s="334"/>
      <c r="AG45" s="61" t="s">
        <v>79</v>
      </c>
      <c r="AH45" s="78" t="s">
        <v>495</v>
      </c>
      <c r="AI45" s="78" t="s">
        <v>89</v>
      </c>
      <c r="AJ45" s="81" t="str">
        <f>IFERROR(VLOOKUP(AK45,'[3]4.Criterios'!$D$5:$F$9,3,1),"")</f>
        <v>Muy Baja</v>
      </c>
      <c r="AK45" s="82">
        <f>IFERROR(IF(AD45="Probabilidad",(AK44*(1-AC45)),IF(AD45="Impacto",AK44,"")),"")</f>
        <v>0.1764</v>
      </c>
      <c r="AL45" s="81" t="str">
        <f>IFERROR(VLOOKUP(AM45,'[3]4.Criterios'!$D$14:$F$16,3,1),"")</f>
        <v>Mayor</v>
      </c>
      <c r="AM45" s="83">
        <f t="shared" si="39"/>
        <v>0.75</v>
      </c>
      <c r="AN45" s="81" t="str">
        <f>IFERROR(VLOOKUP(CONCATENATE(AJ45,AL45),[3]Niveles!$B$3:$E$17,4,0),"")</f>
        <v>Alto</v>
      </c>
      <c r="AO45" s="314"/>
      <c r="AP45" s="328"/>
      <c r="AQ45" s="320"/>
      <c r="AR45" s="328"/>
      <c r="AS45" s="314"/>
      <c r="AT45" s="331"/>
      <c r="AU45" s="62"/>
      <c r="AV45" s="62"/>
      <c r="AW45" s="62"/>
      <c r="AX45" s="212"/>
      <c r="AY45" s="84"/>
      <c r="AZ45" s="85"/>
      <c r="BA45" s="86"/>
      <c r="BB45" s="107"/>
      <c r="BC45" s="88"/>
      <c r="BD45" s="86"/>
      <c r="BE45" s="89" t="s">
        <v>749</v>
      </c>
      <c r="BF45" s="189"/>
      <c r="BG45" s="192" t="s">
        <v>105</v>
      </c>
      <c r="BH45" s="202" t="s">
        <v>105</v>
      </c>
      <c r="BI45" s="201"/>
      <c r="BJ45" s="86"/>
      <c r="BK45" s="113" t="s">
        <v>528</v>
      </c>
      <c r="BL45" s="295"/>
      <c r="BM45" s="295"/>
      <c r="BN45" s="295"/>
    </row>
    <row r="46" spans="2:66" ht="66" customHeight="1" thickBot="1" x14ac:dyDescent="0.4">
      <c r="B46" s="116" t="s">
        <v>67</v>
      </c>
      <c r="C46" s="286"/>
      <c r="D46" s="305"/>
      <c r="E46" s="305"/>
      <c r="F46" s="337"/>
      <c r="G46" s="337"/>
      <c r="H46" s="295"/>
      <c r="I46" s="77"/>
      <c r="J46" s="305"/>
      <c r="K46" s="308"/>
      <c r="L46" s="311"/>
      <c r="M46" s="77"/>
      <c r="N46" s="77"/>
      <c r="O46" s="77"/>
      <c r="P46" s="77"/>
      <c r="Q46" s="314"/>
      <c r="R46" s="317"/>
      <c r="S46" s="320"/>
      <c r="T46" s="317"/>
      <c r="U46" s="314"/>
      <c r="V46" s="314"/>
      <c r="W46" s="78">
        <v>5</v>
      </c>
      <c r="X46" s="127"/>
      <c r="Y46" s="127"/>
      <c r="Z46" s="127"/>
      <c r="AA46" s="78"/>
      <c r="AB46" s="78"/>
      <c r="AC46" s="79" t="str">
        <f>IFERROR(VLOOKUP(AA46,'[3]4.Criterios'!$I$6:$K$8,3,0)+VLOOKUP(AB46,'[3]4.Criterios'!$I$9:$K$10,3,0),"")</f>
        <v/>
      </c>
      <c r="AD46" s="80" t="str">
        <f>IFERROR(VLOOKUP(AA46,[3]Niveles!$B$20:$C$22,2,0),"")</f>
        <v/>
      </c>
      <c r="AE46" s="334"/>
      <c r="AF46" s="334"/>
      <c r="AG46" s="78"/>
      <c r="AH46" s="78"/>
      <c r="AI46" s="78"/>
      <c r="AJ46" s="81" t="str">
        <f>IFERROR(VLOOKUP(AK46,'[3]4.Criterios'!$D$5:$F$9,3,1),"")</f>
        <v/>
      </c>
      <c r="AK46" s="82" t="str">
        <f>IFERROR(IF(AD46="Probabilidad",(AK45*(1-AC46)),IF(AD46="Impacto",AK45,"")),"")</f>
        <v/>
      </c>
      <c r="AL46" s="81" t="str">
        <f>IFERROR(VLOOKUP(AM46,'[3]4.Criterios'!$D$14:$F$16,3,1),"")</f>
        <v/>
      </c>
      <c r="AM46" s="83" t="str">
        <f t="shared" si="39"/>
        <v/>
      </c>
      <c r="AN46" s="81" t="str">
        <f>IFERROR(VLOOKUP(CONCATENATE(AJ46,AL46),[3]Niveles!$B$3:$E$17,4,0),"")</f>
        <v/>
      </c>
      <c r="AO46" s="314"/>
      <c r="AP46" s="328"/>
      <c r="AQ46" s="320"/>
      <c r="AR46" s="328"/>
      <c r="AS46" s="314"/>
      <c r="AT46" s="331"/>
      <c r="AU46" s="62"/>
      <c r="AV46" s="62"/>
      <c r="AW46" s="62"/>
      <c r="AX46" s="212"/>
      <c r="AY46" s="84"/>
      <c r="AZ46" s="85"/>
      <c r="BA46" s="86"/>
      <c r="BB46" s="107"/>
      <c r="BC46" s="88"/>
      <c r="BD46" s="86"/>
      <c r="BE46" s="89"/>
      <c r="BF46" s="189"/>
      <c r="BG46" s="192"/>
      <c r="BH46" s="202"/>
      <c r="BI46" s="201"/>
      <c r="BJ46" s="86"/>
      <c r="BK46" s="91"/>
      <c r="BL46" s="295"/>
      <c r="BM46" s="295"/>
      <c r="BN46" s="295"/>
    </row>
    <row r="47" spans="2:66" ht="66" customHeight="1" thickBot="1" x14ac:dyDescent="0.4">
      <c r="B47" s="116" t="s">
        <v>67</v>
      </c>
      <c r="C47" s="287"/>
      <c r="D47" s="306"/>
      <c r="E47" s="306"/>
      <c r="F47" s="338"/>
      <c r="G47" s="338"/>
      <c r="H47" s="296"/>
      <c r="I47" s="92"/>
      <c r="J47" s="306"/>
      <c r="K47" s="309"/>
      <c r="L47" s="312"/>
      <c r="M47" s="93"/>
      <c r="N47" s="93"/>
      <c r="O47" s="93"/>
      <c r="P47" s="94"/>
      <c r="Q47" s="315"/>
      <c r="R47" s="318"/>
      <c r="S47" s="321"/>
      <c r="T47" s="318"/>
      <c r="U47" s="315"/>
      <c r="V47" s="315"/>
      <c r="W47" s="95">
        <v>6</v>
      </c>
      <c r="X47" s="136"/>
      <c r="Y47" s="136"/>
      <c r="Z47" s="136"/>
      <c r="AA47" s="95"/>
      <c r="AB47" s="95"/>
      <c r="AC47" s="79" t="str">
        <f>IFERROR(VLOOKUP(AA47,'[3]4.Criterios'!$I$6:$K$8,3,0)+VLOOKUP(AB47,'[3]4.Criterios'!$I$9:$K$10,3,0),"")</f>
        <v/>
      </c>
      <c r="AD47" s="80" t="str">
        <f>IFERROR(VLOOKUP(AA47,[3]Niveles!$B$20:$C$22,2,0),"")</f>
        <v/>
      </c>
      <c r="AE47" s="335"/>
      <c r="AF47" s="335"/>
      <c r="AG47" s="95"/>
      <c r="AH47" s="95"/>
      <c r="AI47" s="95"/>
      <c r="AJ47" s="97" t="str">
        <f>IFERROR(VLOOKUP(AK47,'[3]4.Criterios'!$D$5:$F$9,3,1),"")</f>
        <v/>
      </c>
      <c r="AK47" s="98" t="str">
        <f>IFERROR(IF(AD47="Probabilidad",(AK46*(1-AC47)),IF(AD47="Impacto",AK46,"")),"")</f>
        <v/>
      </c>
      <c r="AL47" s="97" t="str">
        <f>IFERROR(VLOOKUP(AM47,'[3]4.Criterios'!$D$14:$F$16,3,1),"")</f>
        <v/>
      </c>
      <c r="AM47" s="83" t="str">
        <f>IFERROR(IF(AD47="Impacto",IF((AM46*(1-AC47))&lt;0.4,0.4,(AM46*(1-AC47))),IF(AD47="Probabilidad",AM46,"")),"")</f>
        <v/>
      </c>
      <c r="AN47" s="97" t="str">
        <f>IFERROR(VLOOKUP(CONCATENATE(AJ47,AL47),[3]Niveles!$B$3:$E$17,4,0),"")</f>
        <v/>
      </c>
      <c r="AO47" s="315"/>
      <c r="AP47" s="329"/>
      <c r="AQ47" s="321"/>
      <c r="AR47" s="329"/>
      <c r="AS47" s="315"/>
      <c r="AT47" s="332"/>
      <c r="AU47" s="96"/>
      <c r="AV47" s="96"/>
      <c r="AW47" s="96"/>
      <c r="AX47" s="213"/>
      <c r="AY47" s="99"/>
      <c r="AZ47" s="100"/>
      <c r="BA47" s="101"/>
      <c r="BB47" s="110"/>
      <c r="BC47" s="103"/>
      <c r="BD47" s="101"/>
      <c r="BE47" s="104"/>
      <c r="BF47" s="190"/>
      <c r="BG47" s="193"/>
      <c r="BH47" s="203"/>
      <c r="BI47" s="199"/>
      <c r="BJ47" s="101"/>
      <c r="BK47" s="106"/>
      <c r="BL47" s="296"/>
      <c r="BM47" s="296"/>
      <c r="BN47" s="296"/>
    </row>
    <row r="48" spans="2:66" ht="66" customHeight="1" thickBot="1" x14ac:dyDescent="0.4">
      <c r="B48" s="116" t="s">
        <v>65</v>
      </c>
      <c r="C48" s="285" t="s">
        <v>750</v>
      </c>
      <c r="D48" s="304" t="s">
        <v>657</v>
      </c>
      <c r="E48" s="304" t="s">
        <v>658</v>
      </c>
      <c r="F48" s="336" t="s">
        <v>659</v>
      </c>
      <c r="G48" s="336" t="s">
        <v>751</v>
      </c>
      <c r="H48" s="294" t="str">
        <f>D48&amp;" "&amp;E48&amp;" "&amp;F48&amp;" "&amp;G48</f>
        <v>Posibilidad de recibir o solicitar cualquier dádiva o beneficio a nombre propio o de terceros con el fin de celebrar una alianza</v>
      </c>
      <c r="I48" s="60" t="s">
        <v>752</v>
      </c>
      <c r="J48" s="304" t="s">
        <v>55</v>
      </c>
      <c r="K48" s="307">
        <v>8</v>
      </c>
      <c r="L48" s="310" t="s">
        <v>753</v>
      </c>
      <c r="M48" s="60" t="s">
        <v>488</v>
      </c>
      <c r="N48" s="60" t="s">
        <v>489</v>
      </c>
      <c r="O48" s="60" t="s">
        <v>490</v>
      </c>
      <c r="P48" s="60" t="s">
        <v>491</v>
      </c>
      <c r="Q48" s="313" t="str">
        <f>IFERROR(VLOOKUP(R48,'[3]4.Criterios'!$E$5:$F$9,2,0),"")</f>
        <v>Baja</v>
      </c>
      <c r="R48" s="316">
        <f>IF(K48&lt;&gt;"",VLOOKUP(K48,'[3]4.Criterios'!$B$5:$F$9,4,1),"")</f>
        <v>0.4</v>
      </c>
      <c r="S48" s="319" t="str">
        <f>IFERROR(VLOOKUP(T48,'[3]4.Criterios'!$E$14:$F$16,2,0),"")</f>
        <v>Catastrófico</v>
      </c>
      <c r="T48" s="316">
        <f>IFERROR(VLOOKUP(COUNTA(M48:P52),'[3]4.Criterios'!$B$14:$E$16,4,1),"")</f>
        <v>1</v>
      </c>
      <c r="U48" s="313" t="str">
        <f>IFERROR(VLOOKUP(CONCATENATE(Q48,S48),[3]Niveles!$B$3:$E$17,4,0),"")</f>
        <v>Extremo</v>
      </c>
      <c r="V48" s="313">
        <f>IFERROR(VLOOKUP(CONCATENATE(Q48,S48),[3]Niveles!$B$3:$F$17,5,0),"")</f>
        <v>22</v>
      </c>
      <c r="W48" s="61">
        <v>1</v>
      </c>
      <c r="X48" s="61" t="s">
        <v>754</v>
      </c>
      <c r="Y48" s="61" t="s">
        <v>755</v>
      </c>
      <c r="Z48" s="61" t="s">
        <v>756</v>
      </c>
      <c r="AA48" s="78" t="s">
        <v>73</v>
      </c>
      <c r="AB48" s="78" t="s">
        <v>84</v>
      </c>
      <c r="AC48" s="64">
        <f>IFERROR(VLOOKUP(AA48,'[3]4.Criterios'!$I$6:$K$8,3,0)+VLOOKUP(AB48,'[3]4.Criterios'!$I$9:$K$10,3,0),"")</f>
        <v>0.4</v>
      </c>
      <c r="AD48" s="65" t="str">
        <f>IFERROR(VLOOKUP(AA48,[3]Niveles!$B$20:$C$22,2,0),"")</f>
        <v>Probabilidad</v>
      </c>
      <c r="AE48" s="333">
        <f t="shared" ref="AE48" ca="1" si="40">IFERROR(R48-AP48,"")</f>
        <v>0.29920000000000002</v>
      </c>
      <c r="AF48" s="333">
        <f t="shared" ref="AF48" ca="1" si="41">IFERROR(T48-AR48,"")</f>
        <v>0.25</v>
      </c>
      <c r="AG48" s="61" t="s">
        <v>79</v>
      </c>
      <c r="AH48" s="78" t="s">
        <v>495</v>
      </c>
      <c r="AI48" s="78" t="s">
        <v>89</v>
      </c>
      <c r="AJ48" s="66" t="str">
        <f>IFERROR(VLOOKUP(AK48,'[3]4.Criterios'!$D$5:$F$9,3,1),"")</f>
        <v>Baja</v>
      </c>
      <c r="AK48" s="67">
        <f>IFERROR(IF(AD48="Probabilidad",(R48*(1-AC48)),IF(AD48="Impacto",R48,"")),"")</f>
        <v>0.24</v>
      </c>
      <c r="AL48" s="66" t="str">
        <f>IFERROR(VLOOKUP(AM48,'[3]4.Criterios'!$D$14:$F$16,3,1),"")</f>
        <v>Catastrófico</v>
      </c>
      <c r="AM48" s="68">
        <f>IFERROR(IF(AD48="Impacto",(T48*(1-AC48)),IF(AD48="Probabilidad",T48,"")),"")</f>
        <v>1</v>
      </c>
      <c r="AN48" s="66" t="str">
        <f>IFERROR(VLOOKUP(CONCATENATE(AJ48,AL48),[3]Niveles!$B$3:$E$17,4,0),"")</f>
        <v>Extremo</v>
      </c>
      <c r="AO48" s="313" t="str">
        <f ca="1">OFFSET(AJ47,6-COUNTBLANK(AJ48:AJ53),0,1,1)</f>
        <v>Muy Baja</v>
      </c>
      <c r="AP48" s="327">
        <f t="shared" ref="AP48" ca="1" si="42">OFFSET(AK47,6-COUNTBLANK(AK48:AK53),0,1,1)</f>
        <v>0.10079999999999999</v>
      </c>
      <c r="AQ48" s="319" t="str">
        <f ca="1">OFFSET(AL47,6-COUNTBLANK(AL48:AL53),0,1,1)</f>
        <v>Mayor</v>
      </c>
      <c r="AR48" s="327">
        <f t="shared" ref="AR48" ca="1" si="43">OFFSET(AM47,6-COUNTBLANK(AM48:AM53),0,1,1)</f>
        <v>0.75</v>
      </c>
      <c r="AS48" s="313" t="str">
        <f ca="1">OFFSET(AN47,6-COUNTBLANK(AN48:AN53),0,1,1)</f>
        <v>Alto</v>
      </c>
      <c r="AT48" s="330">
        <f ca="1">IFERROR(VLOOKUP(CONCATENATE(AO48,AQ48),[3]Niveles!$B$3:$F$17,5,0),"")</f>
        <v>14</v>
      </c>
      <c r="AU48" s="61" t="s">
        <v>496</v>
      </c>
      <c r="AV48" s="137"/>
      <c r="AW48" s="137"/>
      <c r="AX48" s="214" t="s">
        <v>125</v>
      </c>
      <c r="AY48" s="132"/>
      <c r="AZ48" s="71"/>
      <c r="BA48" s="72"/>
      <c r="BB48" s="210" t="s">
        <v>123</v>
      </c>
      <c r="BC48" s="74"/>
      <c r="BD48" s="184" t="s">
        <v>757</v>
      </c>
      <c r="BE48" s="185" t="s">
        <v>758</v>
      </c>
      <c r="BF48" s="188" t="s">
        <v>104</v>
      </c>
      <c r="BG48" s="191" t="s">
        <v>105</v>
      </c>
      <c r="BH48" s="204" t="s">
        <v>105</v>
      </c>
      <c r="BI48" s="200"/>
      <c r="BJ48" s="164" t="s">
        <v>120</v>
      </c>
      <c r="BK48" s="115" t="s">
        <v>759</v>
      </c>
      <c r="BL48" s="294" t="s">
        <v>503</v>
      </c>
      <c r="BM48" s="294" t="s">
        <v>503</v>
      </c>
      <c r="BN48" s="294" t="s">
        <v>760</v>
      </c>
    </row>
    <row r="49" spans="2:66" ht="66" customHeight="1" thickBot="1" x14ac:dyDescent="0.4">
      <c r="B49" s="116" t="s">
        <v>65</v>
      </c>
      <c r="C49" s="286"/>
      <c r="D49" s="305"/>
      <c r="E49" s="305"/>
      <c r="F49" s="337"/>
      <c r="G49" s="337"/>
      <c r="H49" s="295"/>
      <c r="I49" s="77" t="s">
        <v>761</v>
      </c>
      <c r="J49" s="305"/>
      <c r="K49" s="308"/>
      <c r="L49" s="311" t="s">
        <v>753</v>
      </c>
      <c r="M49" s="77" t="s">
        <v>506</v>
      </c>
      <c r="N49" s="77"/>
      <c r="O49" s="77" t="s">
        <v>508</v>
      </c>
      <c r="P49" s="77" t="s">
        <v>509</v>
      </c>
      <c r="Q49" s="314"/>
      <c r="R49" s="317"/>
      <c r="S49" s="320"/>
      <c r="T49" s="317"/>
      <c r="U49" s="314"/>
      <c r="V49" s="314"/>
      <c r="W49" s="78">
        <v>2</v>
      </c>
      <c r="X49" s="78" t="s">
        <v>492</v>
      </c>
      <c r="Y49" s="78" t="s">
        <v>762</v>
      </c>
      <c r="Z49" s="78" t="s">
        <v>763</v>
      </c>
      <c r="AA49" s="78" t="s">
        <v>73</v>
      </c>
      <c r="AB49" s="78" t="s">
        <v>84</v>
      </c>
      <c r="AC49" s="79">
        <f>IFERROR(VLOOKUP(AA49,'[3]4.Criterios'!$I$6:$K$8,3,0)+VLOOKUP(AB49,'[3]4.Criterios'!$I$9:$K$10,3,0),"")</f>
        <v>0.4</v>
      </c>
      <c r="AD49" s="80" t="str">
        <f>IFERROR(VLOOKUP(AA49,[3]Niveles!$B$20:$C$22,2,0),"")</f>
        <v>Probabilidad</v>
      </c>
      <c r="AE49" s="334"/>
      <c r="AF49" s="334"/>
      <c r="AG49" s="61" t="s">
        <v>79</v>
      </c>
      <c r="AH49" s="78" t="s">
        <v>495</v>
      </c>
      <c r="AI49" s="78" t="s">
        <v>89</v>
      </c>
      <c r="AJ49" s="81" t="str">
        <f>IFERROR(VLOOKUP(AK49,'[3]4.Criterios'!$D$5:$F$9,3,1),"")</f>
        <v>Muy Baja</v>
      </c>
      <c r="AK49" s="82">
        <f>IFERROR(IF(AD49="Probabilidad",(AK48*(1-AC49)),IF(AD49="Impacto",AK48,"")),"")</f>
        <v>0.14399999999999999</v>
      </c>
      <c r="AL49" s="81" t="str">
        <f>IFERROR(VLOOKUP(AM49,'[3]4.Criterios'!$D$14:$F$16,3,1),"")</f>
        <v>Catastrófico</v>
      </c>
      <c r="AM49" s="83">
        <f>IFERROR(IF(AD49="Impacto",IF((AM48*(1-AC49))&lt;0.4,0.4,(AM48*(1-AC49))),IF(AD49="Probabilidad",AM48,"")),"")</f>
        <v>1</v>
      </c>
      <c r="AN49" s="81" t="str">
        <f>IFERROR(VLOOKUP(CONCATENATE(AJ49,AL49),[3]Niveles!$B$3:$E$17,4,0),"")</f>
        <v>Extremo</v>
      </c>
      <c r="AO49" s="314"/>
      <c r="AP49" s="328"/>
      <c r="AQ49" s="320"/>
      <c r="AR49" s="328"/>
      <c r="AS49" s="314"/>
      <c r="AT49" s="331"/>
      <c r="AU49" s="133"/>
      <c r="AV49" s="133"/>
      <c r="AW49" s="133"/>
      <c r="AX49" s="212"/>
      <c r="AY49" s="134"/>
      <c r="AZ49" s="85"/>
      <c r="BA49" s="86"/>
      <c r="BB49" s="107"/>
      <c r="BC49" s="88"/>
      <c r="BD49" s="86" t="s">
        <v>764</v>
      </c>
      <c r="BE49" s="89" t="s">
        <v>765</v>
      </c>
      <c r="BF49" s="189"/>
      <c r="BG49" s="192" t="s">
        <v>104</v>
      </c>
      <c r="BH49" s="202" t="s">
        <v>104</v>
      </c>
      <c r="BI49" s="201"/>
      <c r="BJ49" s="86"/>
      <c r="BK49" s="91"/>
      <c r="BL49" s="295"/>
      <c r="BM49" s="295"/>
      <c r="BN49" s="295"/>
    </row>
    <row r="50" spans="2:66" ht="66" customHeight="1" thickBot="1" x14ac:dyDescent="0.4">
      <c r="B50" s="116" t="s">
        <v>65</v>
      </c>
      <c r="C50" s="286"/>
      <c r="D50" s="305"/>
      <c r="E50" s="305"/>
      <c r="F50" s="337"/>
      <c r="G50" s="337"/>
      <c r="H50" s="295"/>
      <c r="I50" s="77" t="s">
        <v>711</v>
      </c>
      <c r="J50" s="305"/>
      <c r="K50" s="308"/>
      <c r="L50" s="311"/>
      <c r="M50" s="77" t="s">
        <v>517</v>
      </c>
      <c r="N50" s="77"/>
      <c r="O50" s="77" t="s">
        <v>519</v>
      </c>
      <c r="P50" s="77" t="s">
        <v>520</v>
      </c>
      <c r="Q50" s="314"/>
      <c r="R50" s="317"/>
      <c r="S50" s="320"/>
      <c r="T50" s="317"/>
      <c r="U50" s="314"/>
      <c r="V50" s="314"/>
      <c r="W50" s="78">
        <v>3</v>
      </c>
      <c r="X50" s="78" t="s">
        <v>521</v>
      </c>
      <c r="Y50" s="78" t="s">
        <v>522</v>
      </c>
      <c r="Z50" s="78" t="s">
        <v>523</v>
      </c>
      <c r="AA50" s="78" t="s">
        <v>74</v>
      </c>
      <c r="AB50" s="78" t="s">
        <v>84</v>
      </c>
      <c r="AC50" s="79">
        <f>IFERROR(VLOOKUP(AA50,'[3]4.Criterios'!$I$6:$K$8,3,0)+VLOOKUP(AB50,'[3]4.Criterios'!$I$9:$K$10,3,0),"")</f>
        <v>0.3</v>
      </c>
      <c r="AD50" s="80" t="str">
        <f>IFERROR(VLOOKUP(AA50,[3]Niveles!$B$20:$C$22,2,0),"")</f>
        <v>Probabilidad</v>
      </c>
      <c r="AE50" s="334"/>
      <c r="AF50" s="334"/>
      <c r="AG50" s="61" t="s">
        <v>79</v>
      </c>
      <c r="AH50" s="78" t="s">
        <v>495</v>
      </c>
      <c r="AI50" s="78" t="s">
        <v>89</v>
      </c>
      <c r="AJ50" s="81" t="str">
        <f>IFERROR(VLOOKUP(AK50,'[3]4.Criterios'!$D$5:$F$9,3,1),"")</f>
        <v>Muy Baja</v>
      </c>
      <c r="AK50" s="82">
        <f>IFERROR(IF(AD50="Probabilidad",(AK49*(1-AC50)),IF(AD50="Impacto",AK49,"")),"")</f>
        <v>0.10079999999999999</v>
      </c>
      <c r="AL50" s="81" t="str">
        <f>IFERROR(VLOOKUP(AM50,'[3]4.Criterios'!$D$14:$F$16,3,1),"")</f>
        <v>Catastrófico</v>
      </c>
      <c r="AM50" s="83">
        <f t="shared" ref="AM50:AM51" si="44">IFERROR(IF(AD50="Impacto",IF((AM49*(1-AC50))&lt;0.4,0.4,(AM49*(1-AC50))),IF(AD50="Probabilidad",AM49,"")),"")</f>
        <v>1</v>
      </c>
      <c r="AN50" s="81" t="str">
        <f>IFERROR(VLOOKUP(CONCATENATE(AJ50,AL50),[3]Niveles!$B$3:$E$17,4,0),"")</f>
        <v>Extremo</v>
      </c>
      <c r="AO50" s="314"/>
      <c r="AP50" s="328"/>
      <c r="AQ50" s="320"/>
      <c r="AR50" s="328"/>
      <c r="AS50" s="314"/>
      <c r="AT50" s="331"/>
      <c r="AU50" s="133"/>
      <c r="AV50" s="133"/>
      <c r="AW50" s="133"/>
      <c r="AX50" s="212"/>
      <c r="AY50" s="134"/>
      <c r="AZ50" s="85"/>
      <c r="BA50" s="86"/>
      <c r="BB50" s="107"/>
      <c r="BC50" s="88"/>
      <c r="BD50" s="86"/>
      <c r="BE50" s="89" t="s">
        <v>721</v>
      </c>
      <c r="BF50" s="189"/>
      <c r="BG50" s="192" t="s">
        <v>104</v>
      </c>
      <c r="BH50" s="202" t="s">
        <v>105</v>
      </c>
      <c r="BI50" s="201"/>
      <c r="BJ50" s="86"/>
      <c r="BK50" s="113" t="s">
        <v>578</v>
      </c>
      <c r="BL50" s="295"/>
      <c r="BM50" s="295"/>
      <c r="BN50" s="295"/>
    </row>
    <row r="51" spans="2:66" ht="103.5" customHeight="1" thickBot="1" x14ac:dyDescent="0.4">
      <c r="B51" s="116" t="s">
        <v>65</v>
      </c>
      <c r="C51" s="286"/>
      <c r="D51" s="305"/>
      <c r="E51" s="305"/>
      <c r="F51" s="337"/>
      <c r="G51" s="337"/>
      <c r="H51" s="295"/>
      <c r="I51" s="77" t="s">
        <v>766</v>
      </c>
      <c r="J51" s="305"/>
      <c r="K51" s="308"/>
      <c r="L51" s="311"/>
      <c r="M51" s="77" t="s">
        <v>566</v>
      </c>
      <c r="N51" s="77"/>
      <c r="O51" s="77"/>
      <c r="P51" s="77" t="s">
        <v>568</v>
      </c>
      <c r="Q51" s="314"/>
      <c r="R51" s="317"/>
      <c r="S51" s="320"/>
      <c r="T51" s="317"/>
      <c r="U51" s="314"/>
      <c r="V51" s="314"/>
      <c r="W51" s="78">
        <v>4</v>
      </c>
      <c r="X51" s="78" t="s">
        <v>525</v>
      </c>
      <c r="Y51" s="78" t="s">
        <v>526</v>
      </c>
      <c r="Z51" s="78" t="s">
        <v>527</v>
      </c>
      <c r="AA51" s="78" t="s">
        <v>75</v>
      </c>
      <c r="AB51" s="78" t="s">
        <v>84</v>
      </c>
      <c r="AC51" s="79">
        <f>IFERROR(VLOOKUP(AA51,'[3]4.Criterios'!$I$6:$K$8,3,0)+VLOOKUP(AB51,'[3]4.Criterios'!$I$9:$K$10,3,0),"")</f>
        <v>0.25</v>
      </c>
      <c r="AD51" s="80" t="str">
        <f>IFERROR(VLOOKUP(AA51,[3]Niveles!$B$20:$C$22,2,0),"")</f>
        <v>Impacto</v>
      </c>
      <c r="AE51" s="334"/>
      <c r="AF51" s="334"/>
      <c r="AG51" s="61" t="s">
        <v>79</v>
      </c>
      <c r="AH51" s="78" t="s">
        <v>495</v>
      </c>
      <c r="AI51" s="78" t="s">
        <v>89</v>
      </c>
      <c r="AJ51" s="81" t="str">
        <f>IFERROR(VLOOKUP(AK51,'[3]4.Criterios'!$D$5:$F$9,3,1),"")</f>
        <v>Muy Baja</v>
      </c>
      <c r="AK51" s="82">
        <f>IFERROR(IF(AD51="Probabilidad",(AK50*(1-AC51)),IF(AD51="Impacto",AK50,"")),"")</f>
        <v>0.10079999999999999</v>
      </c>
      <c r="AL51" s="81" t="str">
        <f>IFERROR(VLOOKUP(AM51,'[3]4.Criterios'!$D$14:$F$16,3,1),"")</f>
        <v>Mayor</v>
      </c>
      <c r="AM51" s="83">
        <f t="shared" si="44"/>
        <v>0.75</v>
      </c>
      <c r="AN51" s="81" t="str">
        <f>IFERROR(VLOOKUP(CONCATENATE(AJ51,AL51),[3]Niveles!$B$3:$E$17,4,0),"")</f>
        <v>Alto</v>
      </c>
      <c r="AO51" s="314"/>
      <c r="AP51" s="328"/>
      <c r="AQ51" s="320"/>
      <c r="AR51" s="328"/>
      <c r="AS51" s="314"/>
      <c r="AT51" s="331"/>
      <c r="AU51" s="62"/>
      <c r="AV51" s="62"/>
      <c r="AW51" s="62"/>
      <c r="AX51" s="212"/>
      <c r="AY51" s="84"/>
      <c r="AZ51" s="85"/>
      <c r="BA51" s="86"/>
      <c r="BB51" s="107"/>
      <c r="BC51" s="88"/>
      <c r="BD51" s="86"/>
      <c r="BE51" s="89" t="s">
        <v>721</v>
      </c>
      <c r="BF51" s="189"/>
      <c r="BG51" s="192" t="s">
        <v>105</v>
      </c>
      <c r="BH51" s="202" t="s">
        <v>105</v>
      </c>
      <c r="BI51" s="201"/>
      <c r="BJ51" s="86"/>
      <c r="BK51" s="113" t="s">
        <v>528</v>
      </c>
      <c r="BL51" s="295"/>
      <c r="BM51" s="295"/>
      <c r="BN51" s="295"/>
    </row>
    <row r="52" spans="2:66" ht="66" customHeight="1" thickBot="1" x14ac:dyDescent="0.4">
      <c r="B52" s="116" t="s">
        <v>65</v>
      </c>
      <c r="C52" s="286"/>
      <c r="D52" s="305"/>
      <c r="E52" s="305"/>
      <c r="F52" s="337"/>
      <c r="G52" s="337"/>
      <c r="H52" s="295"/>
      <c r="I52" s="77"/>
      <c r="J52" s="305"/>
      <c r="K52" s="308"/>
      <c r="L52" s="311"/>
      <c r="M52" s="77" t="s">
        <v>575</v>
      </c>
      <c r="N52" s="77"/>
      <c r="O52" s="77"/>
      <c r="P52" s="77" t="s">
        <v>618</v>
      </c>
      <c r="Q52" s="314"/>
      <c r="R52" s="317"/>
      <c r="S52" s="320"/>
      <c r="T52" s="317"/>
      <c r="U52" s="314"/>
      <c r="V52" s="314"/>
      <c r="W52" s="78">
        <v>5</v>
      </c>
      <c r="X52" s="78"/>
      <c r="Y52" s="78"/>
      <c r="Z52" s="78"/>
      <c r="AA52" s="78"/>
      <c r="AB52" s="78"/>
      <c r="AC52" s="79" t="str">
        <f>IFERROR(VLOOKUP(AA52,'[3]4.Criterios'!$I$6:$K$8,3,0)+VLOOKUP(AB52,'[3]4.Criterios'!$I$9:$K$10,3,0),"")</f>
        <v/>
      </c>
      <c r="AD52" s="80" t="str">
        <f>IFERROR(VLOOKUP(AA52,[3]Niveles!$B$20:$C$22,2,0),"")</f>
        <v/>
      </c>
      <c r="AE52" s="334"/>
      <c r="AF52" s="334"/>
      <c r="AG52" s="78"/>
      <c r="AH52" s="78"/>
      <c r="AI52" s="78"/>
      <c r="AJ52" s="81" t="str">
        <f>IFERROR(VLOOKUP(AK52,'[3]4.Criterios'!$D$5:$F$9,3,1),"")</f>
        <v/>
      </c>
      <c r="AK52" s="82" t="str">
        <f>IFERROR(IF(AD52="Probabilidad",(AK51*(1-AC52)),IF(AD52="Impacto",AK51,"")),"")</f>
        <v/>
      </c>
      <c r="AL52" s="81" t="str">
        <f>IFERROR(VLOOKUP(AM52,'[3]4.Criterios'!$D$14:$F$16,3,1),"")</f>
        <v/>
      </c>
      <c r="AM52" s="83" t="str">
        <f>IFERROR(IF(AD52="Impacto",IF((AM51*(1-AC52))&lt;0.4,0.4,(AM51*(1-AC52))),IF(AD52="Probabilidad",AM51,"")),"")</f>
        <v/>
      </c>
      <c r="AN52" s="81" t="str">
        <f>IFERROR(VLOOKUP(CONCATENATE(AJ52,AL52),[3]Niveles!$B$3:$E$17,4,0),"")</f>
        <v/>
      </c>
      <c r="AO52" s="314"/>
      <c r="AP52" s="328"/>
      <c r="AQ52" s="320"/>
      <c r="AR52" s="328"/>
      <c r="AS52" s="314"/>
      <c r="AT52" s="331"/>
      <c r="AU52" s="62"/>
      <c r="AV52" s="62"/>
      <c r="AW52" s="62"/>
      <c r="AX52" s="212"/>
      <c r="AY52" s="84"/>
      <c r="AZ52" s="85"/>
      <c r="BA52" s="86"/>
      <c r="BB52" s="107"/>
      <c r="BC52" s="88"/>
      <c r="BD52" s="86"/>
      <c r="BE52" s="89"/>
      <c r="BF52" s="189"/>
      <c r="BG52" s="192"/>
      <c r="BH52" s="202"/>
      <c r="BI52" s="201"/>
      <c r="BJ52" s="86"/>
      <c r="BK52" s="91"/>
      <c r="BL52" s="295"/>
      <c r="BM52" s="295"/>
      <c r="BN52" s="295"/>
    </row>
    <row r="53" spans="2:66" ht="66" customHeight="1" thickBot="1" x14ac:dyDescent="0.4">
      <c r="B53" s="116" t="s">
        <v>65</v>
      </c>
      <c r="C53" s="287"/>
      <c r="D53" s="306"/>
      <c r="E53" s="306"/>
      <c r="F53" s="338"/>
      <c r="G53" s="338"/>
      <c r="H53" s="296"/>
      <c r="I53" s="92"/>
      <c r="J53" s="306"/>
      <c r="K53" s="309"/>
      <c r="L53" s="312"/>
      <c r="M53" s="93"/>
      <c r="N53" s="93"/>
      <c r="O53" s="93"/>
      <c r="P53" s="94"/>
      <c r="Q53" s="315"/>
      <c r="R53" s="318"/>
      <c r="S53" s="321"/>
      <c r="T53" s="318"/>
      <c r="U53" s="315"/>
      <c r="V53" s="315"/>
      <c r="W53" s="95">
        <v>6</v>
      </c>
      <c r="X53" s="95"/>
      <c r="Y53" s="95"/>
      <c r="Z53" s="95"/>
      <c r="AA53" s="95"/>
      <c r="AB53" s="95"/>
      <c r="AC53" s="79" t="str">
        <f>IFERROR(VLOOKUP(AA53,'[3]4.Criterios'!$I$6:$K$8,3,0)+VLOOKUP(AB53,'[3]4.Criterios'!$I$9:$K$10,3,0),"")</f>
        <v/>
      </c>
      <c r="AD53" s="80" t="str">
        <f>IFERROR(VLOOKUP(AA53,[3]Niveles!$B$20:$C$22,2,0),"")</f>
        <v/>
      </c>
      <c r="AE53" s="335"/>
      <c r="AF53" s="335"/>
      <c r="AG53" s="95"/>
      <c r="AH53" s="78"/>
      <c r="AI53" s="78"/>
      <c r="AJ53" s="97" t="str">
        <f>IFERROR(VLOOKUP(AK53,'[3]4.Criterios'!$D$5:$F$9,3,1),"")</f>
        <v/>
      </c>
      <c r="AK53" s="98" t="str">
        <f>IFERROR(IF(AD53="Probabilidad",(AK52*(1-AC53)),IF(AD53="Impacto",AK52,"")),"")</f>
        <v/>
      </c>
      <c r="AL53" s="97" t="str">
        <f>IFERROR(VLOOKUP(AM53,'[3]4.Criterios'!$D$14:$F$16,3,1),"")</f>
        <v/>
      </c>
      <c r="AM53" s="83" t="str">
        <f>IFERROR(IF(AD53="Impacto",IF((AM52*(1-AC53))&lt;0.4,0.4,(AM52*(1-AC53))),IF(AD53="Probabilidad",AM52,"")),"")</f>
        <v/>
      </c>
      <c r="AN53" s="97" t="str">
        <f>IFERROR(VLOOKUP(CONCATENATE(AJ53,AL53),[3]Niveles!$B$3:$E$17,4,0),"")</f>
        <v/>
      </c>
      <c r="AO53" s="315"/>
      <c r="AP53" s="329"/>
      <c r="AQ53" s="321"/>
      <c r="AR53" s="329"/>
      <c r="AS53" s="315"/>
      <c r="AT53" s="332"/>
      <c r="AU53" s="96"/>
      <c r="AV53" s="96"/>
      <c r="AW53" s="96"/>
      <c r="AX53" s="213"/>
      <c r="AY53" s="99"/>
      <c r="AZ53" s="100"/>
      <c r="BA53" s="101"/>
      <c r="BB53" s="110"/>
      <c r="BC53" s="103"/>
      <c r="BD53" s="101"/>
      <c r="BE53" s="104"/>
      <c r="BF53" s="190"/>
      <c r="BG53" s="193"/>
      <c r="BH53" s="203"/>
      <c r="BI53" s="199"/>
      <c r="BJ53" s="101"/>
      <c r="BK53" s="106"/>
      <c r="BL53" s="296"/>
      <c r="BM53" s="296"/>
      <c r="BN53" s="296"/>
    </row>
    <row r="54" spans="2:66" ht="113.25" customHeight="1" thickBot="1" x14ac:dyDescent="0.4">
      <c r="B54" s="116" t="s">
        <v>59</v>
      </c>
      <c r="C54" s="285" t="s">
        <v>767</v>
      </c>
      <c r="D54" s="304" t="s">
        <v>768</v>
      </c>
      <c r="E54" s="304" t="s">
        <v>769</v>
      </c>
      <c r="F54" s="336" t="s">
        <v>770</v>
      </c>
      <c r="G54" s="339" t="s">
        <v>771</v>
      </c>
      <c r="H54" s="294" t="str">
        <f t="shared" ref="H54" si="45">D54&amp;" "&amp;E54&amp;" "&amp;F54&amp;" "&amp;G54</f>
        <v>Posibilidad de omitir deducciones tributarias o de otro tipo, utilizando las herramientas y bases de datos oficiales a nombre propio con el fin de obtener una retribución económica</v>
      </c>
      <c r="I54" s="77" t="s">
        <v>772</v>
      </c>
      <c r="J54" s="304" t="s">
        <v>55</v>
      </c>
      <c r="K54" s="307">
        <v>700</v>
      </c>
      <c r="L54" s="310" t="s">
        <v>773</v>
      </c>
      <c r="M54" s="60" t="s">
        <v>488</v>
      </c>
      <c r="N54" s="60" t="s">
        <v>489</v>
      </c>
      <c r="O54" s="60" t="s">
        <v>490</v>
      </c>
      <c r="P54" s="60" t="s">
        <v>491</v>
      </c>
      <c r="Q54" s="313" t="str">
        <f>IFERROR(VLOOKUP(R54,'[3]4.Criterios'!$E$5:$F$9,2,0),"")</f>
        <v>Alta</v>
      </c>
      <c r="R54" s="316">
        <f>IF(K54&lt;&gt;"",VLOOKUP(K54,'[3]4.Criterios'!$B$5:$F$9,4,1),"")</f>
        <v>0.8</v>
      </c>
      <c r="S54" s="319" t="str">
        <f>IFERROR(VLOOKUP(T54,'[3]4.Criterios'!$E$14:$F$16,2,0),"")</f>
        <v>Mayor</v>
      </c>
      <c r="T54" s="316">
        <f>IFERROR(VLOOKUP(COUNTA(M54:P58),'[3]4.Criterios'!$B$14:$E$16,4,1),"")</f>
        <v>0.8</v>
      </c>
      <c r="U54" s="313" t="str">
        <f>IFERROR(VLOOKUP(CONCATENATE(Q54,S54),[3]Niveles!$B$3:$E$17,4,0),"")</f>
        <v>Alto</v>
      </c>
      <c r="V54" s="313">
        <f>IFERROR(VLOOKUP(CONCATENATE(Q54,S54),[3]Niveles!$B$3:$F$17,5,0),"")</f>
        <v>19</v>
      </c>
      <c r="W54" s="61">
        <v>1</v>
      </c>
      <c r="X54" s="78" t="s">
        <v>774</v>
      </c>
      <c r="Y54" s="61" t="s">
        <v>775</v>
      </c>
      <c r="Z54" s="61" t="s">
        <v>776</v>
      </c>
      <c r="AA54" s="61" t="s">
        <v>74</v>
      </c>
      <c r="AB54" s="61" t="s">
        <v>84</v>
      </c>
      <c r="AC54" s="64">
        <f>IFERROR(VLOOKUP(AA54,'[3]4.Criterios'!$I$6:$K$8,3,0)+VLOOKUP(AB54,'[3]4.Criterios'!$I$9:$K$10,3,0),"")</f>
        <v>0.3</v>
      </c>
      <c r="AD54" s="65" t="str">
        <f>IFERROR(VLOOKUP(AA54,[3]Niveles!$B$20:$C$22,2,0),"")</f>
        <v>Probabilidad</v>
      </c>
      <c r="AE54" s="333">
        <f t="shared" ref="AE54" ca="1" si="46">IFERROR(R54-AP54,"")</f>
        <v>0.52560000000000007</v>
      </c>
      <c r="AF54" s="333">
        <f t="shared" ref="AF54" ca="1" si="47">IFERROR(T54-AR54,"")</f>
        <v>0.19999999999999996</v>
      </c>
      <c r="AG54" s="61" t="s">
        <v>79</v>
      </c>
      <c r="AH54" s="61" t="s">
        <v>495</v>
      </c>
      <c r="AI54" s="61" t="s">
        <v>89</v>
      </c>
      <c r="AJ54" s="66" t="str">
        <f>IFERROR(VLOOKUP(AK54,'[3]4.Criterios'!$D$5:$F$9,3,1),"")</f>
        <v>Media</v>
      </c>
      <c r="AK54" s="67">
        <f>IFERROR(IF(AD54="Probabilidad",(R54*(1-AC54)),IF(AD54="Impacto",R54,"")),"")</f>
        <v>0.55999999999999994</v>
      </c>
      <c r="AL54" s="66" t="str">
        <f>IFERROR(VLOOKUP(AM54,'[3]4.Criterios'!$D$14:$F$16,3,1),"")</f>
        <v>Mayor</v>
      </c>
      <c r="AM54" s="68">
        <f>IFERROR(IF(AD54="Impacto",(T54*(1-AC54)),IF(AD54="Probabilidad",T54,"")),"")</f>
        <v>0.8</v>
      </c>
      <c r="AN54" s="66" t="str">
        <f>IFERROR(VLOOKUP(CONCATENATE(AJ54,AL54),[3]Niveles!$B$3:$E$17,4,0),"")</f>
        <v>Alto</v>
      </c>
      <c r="AO54" s="313" t="str">
        <f ca="1">OFFSET(AJ53,6-COUNTBLANK(AJ54:AJ59),0,1,1)</f>
        <v>Baja</v>
      </c>
      <c r="AP54" s="327">
        <f t="shared" ref="AP54" ca="1" si="48">OFFSET(AK53,6-COUNTBLANK(AK54:AK59),0,1,1)</f>
        <v>0.27439999999999998</v>
      </c>
      <c r="AQ54" s="319" t="str">
        <f ca="1">OFFSET(AL53,6-COUNTBLANK(AL54:AL59),0,1,1)</f>
        <v>Moderado</v>
      </c>
      <c r="AR54" s="327">
        <f t="shared" ref="AR54" ca="1" si="49">OFFSET(AM53,6-COUNTBLANK(AM54:AM59),0,1,1)</f>
        <v>0.60000000000000009</v>
      </c>
      <c r="AS54" s="313" t="str">
        <f ca="1">OFFSET(AN53,6-COUNTBLANK(AN54:AN59),0,1,1)</f>
        <v>Moderado</v>
      </c>
      <c r="AT54" s="330">
        <f ca="1">IFERROR(VLOOKUP(CONCATENATE(AO54,AQ54),[3]Niveles!$B$3:$F$17,5,0),"")</f>
        <v>12</v>
      </c>
      <c r="AU54" s="61" t="s">
        <v>496</v>
      </c>
      <c r="AV54" s="124" t="s">
        <v>777</v>
      </c>
      <c r="AW54" s="124" t="s">
        <v>778</v>
      </c>
      <c r="AX54" s="214" t="s">
        <v>124</v>
      </c>
      <c r="AY54" s="128">
        <v>45255</v>
      </c>
      <c r="AZ54" s="71">
        <v>45282</v>
      </c>
      <c r="BA54" s="72" t="s">
        <v>779</v>
      </c>
      <c r="BB54" s="208" t="s">
        <v>95</v>
      </c>
      <c r="BC54" s="74" t="s">
        <v>780</v>
      </c>
      <c r="BD54" s="72" t="s">
        <v>781</v>
      </c>
      <c r="BE54" s="75" t="s">
        <v>782</v>
      </c>
      <c r="BF54" s="188" t="s">
        <v>104</v>
      </c>
      <c r="BG54" s="191" t="s">
        <v>104</v>
      </c>
      <c r="BH54" s="204" t="s">
        <v>104</v>
      </c>
      <c r="BI54" s="200" t="s">
        <v>105</v>
      </c>
      <c r="BJ54" s="164" t="s">
        <v>120</v>
      </c>
      <c r="BK54" s="125" t="s">
        <v>783</v>
      </c>
      <c r="BL54" s="294" t="s">
        <v>503</v>
      </c>
      <c r="BM54" s="294" t="s">
        <v>503</v>
      </c>
      <c r="BN54" s="294" t="s">
        <v>784</v>
      </c>
    </row>
    <row r="55" spans="2:66" ht="66" customHeight="1" thickBot="1" x14ac:dyDescent="0.4">
      <c r="B55" s="116" t="s">
        <v>59</v>
      </c>
      <c r="C55" s="286"/>
      <c r="D55" s="305"/>
      <c r="E55" s="305"/>
      <c r="F55" s="337"/>
      <c r="G55" s="340"/>
      <c r="H55" s="295"/>
      <c r="I55" s="77" t="s">
        <v>752</v>
      </c>
      <c r="J55" s="305"/>
      <c r="K55" s="308"/>
      <c r="L55" s="311"/>
      <c r="M55" s="77" t="s">
        <v>506</v>
      </c>
      <c r="N55" s="77" t="s">
        <v>507</v>
      </c>
      <c r="O55" s="77" t="s">
        <v>508</v>
      </c>
      <c r="P55" s="77" t="s">
        <v>509</v>
      </c>
      <c r="Q55" s="314"/>
      <c r="R55" s="317"/>
      <c r="S55" s="320"/>
      <c r="T55" s="317"/>
      <c r="U55" s="314"/>
      <c r="V55" s="314"/>
      <c r="W55" s="78">
        <v>2</v>
      </c>
      <c r="X55" s="78" t="s">
        <v>778</v>
      </c>
      <c r="Y55" s="78" t="s">
        <v>785</v>
      </c>
      <c r="Z55" s="78" t="s">
        <v>786</v>
      </c>
      <c r="AA55" s="78" t="s">
        <v>74</v>
      </c>
      <c r="AB55" s="78" t="s">
        <v>84</v>
      </c>
      <c r="AC55" s="79">
        <f>IFERROR(VLOOKUP(AA55,'[3]4.Criterios'!$I$6:$K$8,3,0)+VLOOKUP(AB55,'[3]4.Criterios'!$I$9:$K$10,3,0),"")</f>
        <v>0.3</v>
      </c>
      <c r="AD55" s="80" t="str">
        <f>IFERROR(VLOOKUP(AA55,[3]Niveles!$B$20:$C$22,2,0),"")</f>
        <v>Probabilidad</v>
      </c>
      <c r="AE55" s="334"/>
      <c r="AF55" s="334"/>
      <c r="AG55" s="61" t="s">
        <v>79</v>
      </c>
      <c r="AH55" s="78" t="s">
        <v>495</v>
      </c>
      <c r="AI55" s="78" t="s">
        <v>89</v>
      </c>
      <c r="AJ55" s="81" t="str">
        <f>IFERROR(VLOOKUP(AK55,'[3]4.Criterios'!$D$5:$F$9,3,1),"")</f>
        <v>Baja</v>
      </c>
      <c r="AK55" s="82">
        <f>IFERROR(IF(AD55="Probabilidad",(AK54*(1-AC55)),IF(AD55="Impacto",AK54,"")),"")</f>
        <v>0.39199999999999996</v>
      </c>
      <c r="AL55" s="81" t="str">
        <f>IFERROR(VLOOKUP(AM55,'[3]4.Criterios'!$D$14:$F$16,3,1),"")</f>
        <v>Mayor</v>
      </c>
      <c r="AM55" s="83">
        <f>IFERROR(IF(AD55="Impacto",IF((AM54*(1-AC55))&lt;0.4,0.4,(AM54*(1-AC55))),IF(AD55="Probabilidad",AM54,"")),"")</f>
        <v>0.8</v>
      </c>
      <c r="AN55" s="81" t="str">
        <f>IFERROR(VLOOKUP(CONCATENATE(AJ55,AL55),[3]Niveles!$B$3:$E$17,4,0),"")</f>
        <v>Alto</v>
      </c>
      <c r="AO55" s="314"/>
      <c r="AP55" s="328"/>
      <c r="AQ55" s="320"/>
      <c r="AR55" s="328"/>
      <c r="AS55" s="314"/>
      <c r="AT55" s="331"/>
      <c r="AU55" s="78" t="s">
        <v>496</v>
      </c>
      <c r="AV55" s="78" t="s">
        <v>787</v>
      </c>
      <c r="AW55" s="78" t="s">
        <v>788</v>
      </c>
      <c r="AX55" s="212" t="s">
        <v>124</v>
      </c>
      <c r="AY55" s="129">
        <v>45255</v>
      </c>
      <c r="AZ55" s="85">
        <v>45282</v>
      </c>
      <c r="BA55" s="86" t="s">
        <v>789</v>
      </c>
      <c r="BB55" s="209" t="s">
        <v>95</v>
      </c>
      <c r="BC55" s="88" t="s">
        <v>790</v>
      </c>
      <c r="BD55" s="86"/>
      <c r="BE55" s="89" t="s">
        <v>791</v>
      </c>
      <c r="BF55" s="189"/>
      <c r="BG55" s="192" t="s">
        <v>104</v>
      </c>
      <c r="BH55" s="202" t="s">
        <v>104</v>
      </c>
      <c r="BI55" s="201" t="s">
        <v>105</v>
      </c>
      <c r="BJ55" s="86"/>
      <c r="BK55" s="91" t="s">
        <v>792</v>
      </c>
      <c r="BL55" s="295"/>
      <c r="BM55" s="295"/>
      <c r="BN55" s="295"/>
    </row>
    <row r="56" spans="2:66" ht="155.25" customHeight="1" thickBot="1" x14ac:dyDescent="0.4">
      <c r="B56" s="116" t="s">
        <v>59</v>
      </c>
      <c r="C56" s="286"/>
      <c r="D56" s="305"/>
      <c r="E56" s="305"/>
      <c r="F56" s="337"/>
      <c r="G56" s="340"/>
      <c r="H56" s="295"/>
      <c r="I56" s="77" t="s">
        <v>793</v>
      </c>
      <c r="J56" s="305"/>
      <c r="K56" s="308"/>
      <c r="L56" s="311"/>
      <c r="M56" s="77"/>
      <c r="N56" s="77"/>
      <c r="O56" s="77"/>
      <c r="P56" s="77"/>
      <c r="Q56" s="314"/>
      <c r="R56" s="317"/>
      <c r="S56" s="320"/>
      <c r="T56" s="317"/>
      <c r="U56" s="314"/>
      <c r="V56" s="314"/>
      <c r="W56" s="78">
        <v>3</v>
      </c>
      <c r="X56" s="78" t="s">
        <v>521</v>
      </c>
      <c r="Y56" s="78" t="s">
        <v>522</v>
      </c>
      <c r="Z56" s="78" t="s">
        <v>523</v>
      </c>
      <c r="AA56" s="78" t="s">
        <v>74</v>
      </c>
      <c r="AB56" s="78" t="s">
        <v>84</v>
      </c>
      <c r="AC56" s="79">
        <f>IFERROR(VLOOKUP(AA56,'[3]4.Criterios'!$I$6:$K$8,3,0)+VLOOKUP(AB56,'[3]4.Criterios'!$I$9:$K$10,3,0),"")</f>
        <v>0.3</v>
      </c>
      <c r="AD56" s="80" t="str">
        <f>IFERROR(VLOOKUP(AA56,[3]Niveles!$B$20:$C$22,2,0),"")</f>
        <v>Probabilidad</v>
      </c>
      <c r="AE56" s="334"/>
      <c r="AF56" s="334"/>
      <c r="AG56" s="61" t="s">
        <v>79</v>
      </c>
      <c r="AH56" s="78" t="s">
        <v>495</v>
      </c>
      <c r="AI56" s="78" t="s">
        <v>89</v>
      </c>
      <c r="AJ56" s="81" t="str">
        <f>IFERROR(VLOOKUP(AK56,'[3]4.Criterios'!$D$5:$F$9,3,1),"")</f>
        <v>Baja</v>
      </c>
      <c r="AK56" s="82">
        <f>IFERROR(IF(AD56="Probabilidad",(AK55*(1-AC56)),IF(AD56="Impacto",AK55,"")),"")</f>
        <v>0.27439999999999998</v>
      </c>
      <c r="AL56" s="81" t="str">
        <f>IFERROR(VLOOKUP(AM56,'[3]4.Criterios'!$D$14:$F$16,3,1),"")</f>
        <v>Mayor</v>
      </c>
      <c r="AM56" s="83">
        <f t="shared" ref="AM56:AM58" si="50">IFERROR(IF(AD56="Impacto",IF((AM55*(1-AC56))&lt;0.4,0.4,(AM55*(1-AC56))),IF(AD56="Probabilidad",AM55,"")),"")</f>
        <v>0.8</v>
      </c>
      <c r="AN56" s="81" t="str">
        <f>IFERROR(VLOOKUP(CONCATENATE(AJ56,AL56),[3]Niveles!$B$3:$E$17,4,0),"")</f>
        <v>Alto</v>
      </c>
      <c r="AO56" s="314"/>
      <c r="AP56" s="328"/>
      <c r="AQ56" s="320"/>
      <c r="AR56" s="328"/>
      <c r="AS56" s="314"/>
      <c r="AT56" s="331"/>
      <c r="AU56" s="78" t="s">
        <v>496</v>
      </c>
      <c r="AV56" s="78" t="s">
        <v>794</v>
      </c>
      <c r="AW56" s="124" t="s">
        <v>795</v>
      </c>
      <c r="AX56" s="214" t="s">
        <v>124</v>
      </c>
      <c r="AY56" s="129">
        <v>45255</v>
      </c>
      <c r="AZ56" s="71">
        <v>45282</v>
      </c>
      <c r="BA56" s="86" t="s">
        <v>779</v>
      </c>
      <c r="BB56" s="162" t="s">
        <v>94</v>
      </c>
      <c r="BC56" s="88" t="s">
        <v>796</v>
      </c>
      <c r="BD56" s="86"/>
      <c r="BE56" s="89" t="s">
        <v>721</v>
      </c>
      <c r="BF56" s="189"/>
      <c r="BG56" s="192" t="s">
        <v>104</v>
      </c>
      <c r="BH56" s="202" t="s">
        <v>105</v>
      </c>
      <c r="BI56" s="201"/>
      <c r="BJ56" s="86"/>
      <c r="BK56" s="113" t="s">
        <v>578</v>
      </c>
      <c r="BL56" s="295"/>
      <c r="BM56" s="295"/>
      <c r="BN56" s="295"/>
    </row>
    <row r="57" spans="2:66" ht="66" customHeight="1" thickBot="1" x14ac:dyDescent="0.4">
      <c r="B57" s="116" t="s">
        <v>59</v>
      </c>
      <c r="C57" s="286"/>
      <c r="D57" s="305"/>
      <c r="E57" s="305"/>
      <c r="F57" s="337"/>
      <c r="G57" s="340"/>
      <c r="H57" s="295"/>
      <c r="I57" s="135"/>
      <c r="J57" s="305"/>
      <c r="K57" s="308"/>
      <c r="L57" s="311"/>
      <c r="M57" s="77"/>
      <c r="N57" s="77"/>
      <c r="O57" s="77"/>
      <c r="P57" s="77"/>
      <c r="Q57" s="314"/>
      <c r="R57" s="317"/>
      <c r="S57" s="320"/>
      <c r="T57" s="317"/>
      <c r="U57" s="314"/>
      <c r="V57" s="314"/>
      <c r="W57" s="78">
        <v>4</v>
      </c>
      <c r="X57" s="78" t="s">
        <v>525</v>
      </c>
      <c r="Y57" s="78" t="s">
        <v>526</v>
      </c>
      <c r="Z57" s="78" t="s">
        <v>527</v>
      </c>
      <c r="AA57" s="78" t="s">
        <v>75</v>
      </c>
      <c r="AB57" s="78" t="s">
        <v>84</v>
      </c>
      <c r="AC57" s="79">
        <f>IFERROR(VLOOKUP(AA57,'[3]4.Criterios'!$I$6:$K$8,3,0)+VLOOKUP(AB57,'[3]4.Criterios'!$I$9:$K$10,3,0),"")</f>
        <v>0.25</v>
      </c>
      <c r="AD57" s="80" t="str">
        <f>IFERROR(VLOOKUP(AA57,[3]Niveles!$B$20:$C$22,2,0),"")</f>
        <v>Impacto</v>
      </c>
      <c r="AE57" s="334"/>
      <c r="AF57" s="334"/>
      <c r="AG57" s="61" t="s">
        <v>79</v>
      </c>
      <c r="AH57" s="78" t="s">
        <v>495</v>
      </c>
      <c r="AI57" s="78" t="s">
        <v>89</v>
      </c>
      <c r="AJ57" s="81" t="str">
        <f>IFERROR(VLOOKUP(AK57,'[3]4.Criterios'!$D$5:$F$9,3,1),"")</f>
        <v>Baja</v>
      </c>
      <c r="AK57" s="82">
        <f>IFERROR(IF(AD57="Probabilidad",(AK56*(1-AC57)),IF(AD57="Impacto",AK56,"")),"")</f>
        <v>0.27439999999999998</v>
      </c>
      <c r="AL57" s="81" t="str">
        <f>IFERROR(VLOOKUP(AM57,'[3]4.Criterios'!$D$14:$F$16,3,1),"")</f>
        <v>Moderado</v>
      </c>
      <c r="AM57" s="83">
        <f t="shared" si="50"/>
        <v>0.60000000000000009</v>
      </c>
      <c r="AN57" s="81" t="str">
        <f>IFERROR(VLOOKUP(CONCATENATE(AJ57,AL57),[3]Niveles!$B$3:$E$17,4,0),"")</f>
        <v>Moderado</v>
      </c>
      <c r="AO57" s="314"/>
      <c r="AP57" s="328"/>
      <c r="AQ57" s="320"/>
      <c r="AR57" s="328"/>
      <c r="AS57" s="314"/>
      <c r="AT57" s="331"/>
      <c r="AU57" s="62"/>
      <c r="AV57" s="62"/>
      <c r="AW57" s="62"/>
      <c r="AX57" s="212"/>
      <c r="AY57" s="84"/>
      <c r="AZ57" s="85"/>
      <c r="BA57" s="86"/>
      <c r="BB57" s="107"/>
      <c r="BC57" s="88"/>
      <c r="BD57" s="86"/>
      <c r="BE57" s="89" t="s">
        <v>721</v>
      </c>
      <c r="BF57" s="189"/>
      <c r="BG57" s="192" t="s">
        <v>105</v>
      </c>
      <c r="BH57" s="202" t="s">
        <v>105</v>
      </c>
      <c r="BI57" s="201"/>
      <c r="BJ57" s="86"/>
      <c r="BK57" s="113" t="s">
        <v>528</v>
      </c>
      <c r="BL57" s="295"/>
      <c r="BM57" s="295"/>
      <c r="BN57" s="295"/>
    </row>
    <row r="58" spans="2:66" ht="66" customHeight="1" thickBot="1" x14ac:dyDescent="0.4">
      <c r="B58" s="116" t="s">
        <v>59</v>
      </c>
      <c r="C58" s="286"/>
      <c r="D58" s="305"/>
      <c r="E58" s="305"/>
      <c r="F58" s="337"/>
      <c r="G58" s="340"/>
      <c r="H58" s="295"/>
      <c r="I58" s="77"/>
      <c r="J58" s="305"/>
      <c r="K58" s="308"/>
      <c r="L58" s="311"/>
      <c r="M58" s="77"/>
      <c r="N58" s="77"/>
      <c r="O58" s="77"/>
      <c r="P58" s="77"/>
      <c r="Q58" s="314"/>
      <c r="R58" s="317"/>
      <c r="S58" s="320"/>
      <c r="T58" s="317"/>
      <c r="U58" s="314"/>
      <c r="V58" s="314"/>
      <c r="W58" s="78">
        <v>5</v>
      </c>
      <c r="X58" s="127"/>
      <c r="Y58" s="127"/>
      <c r="Z58" s="127"/>
      <c r="AA58" s="78"/>
      <c r="AB58" s="78"/>
      <c r="AC58" s="79" t="str">
        <f>IFERROR(VLOOKUP(AA58,'[3]4.Criterios'!$I$6:$K$8,3,0)+VLOOKUP(AB58,'[3]4.Criterios'!$I$9:$K$10,3,0),"")</f>
        <v/>
      </c>
      <c r="AD58" s="80" t="str">
        <f>IFERROR(VLOOKUP(AA58,[3]Niveles!$B$20:$C$22,2,0),"")</f>
        <v/>
      </c>
      <c r="AE58" s="334"/>
      <c r="AF58" s="334"/>
      <c r="AG58" s="78"/>
      <c r="AH58" s="78"/>
      <c r="AI58" s="78"/>
      <c r="AJ58" s="81" t="str">
        <f>IFERROR(VLOOKUP(AK58,'[3]4.Criterios'!$D$5:$F$9,3,1),"")</f>
        <v/>
      </c>
      <c r="AK58" s="82" t="str">
        <f>IFERROR(IF(AD58="Probabilidad",(AK57*(1-AC58)),IF(AD58="Impacto",AK57,"")),"")</f>
        <v/>
      </c>
      <c r="AL58" s="81" t="str">
        <f>IFERROR(VLOOKUP(AM58,'[3]4.Criterios'!$D$14:$F$16,3,1),"")</f>
        <v/>
      </c>
      <c r="AM58" s="83" t="str">
        <f t="shared" si="50"/>
        <v/>
      </c>
      <c r="AN58" s="81" t="str">
        <f>IFERROR(VLOOKUP(CONCATENATE(AJ58,AL58),[3]Niveles!$B$3:$E$17,4,0),"")</f>
        <v/>
      </c>
      <c r="AO58" s="314"/>
      <c r="AP58" s="328"/>
      <c r="AQ58" s="320"/>
      <c r="AR58" s="328"/>
      <c r="AS58" s="314"/>
      <c r="AT58" s="331"/>
      <c r="AU58" s="62"/>
      <c r="AV58" s="62"/>
      <c r="AW58" s="62"/>
      <c r="AX58" s="212"/>
      <c r="AY58" s="84"/>
      <c r="AZ58" s="85"/>
      <c r="BA58" s="86"/>
      <c r="BB58" s="107"/>
      <c r="BC58" s="88"/>
      <c r="BD58" s="86"/>
      <c r="BE58" s="89"/>
      <c r="BF58" s="189"/>
      <c r="BG58" s="192"/>
      <c r="BH58" s="202"/>
      <c r="BI58" s="201"/>
      <c r="BJ58" s="86"/>
      <c r="BK58" s="91"/>
      <c r="BL58" s="295"/>
      <c r="BM58" s="295"/>
      <c r="BN58" s="295"/>
    </row>
    <row r="59" spans="2:66" ht="66" customHeight="1" thickBot="1" x14ac:dyDescent="0.4">
      <c r="B59" s="116" t="s">
        <v>59</v>
      </c>
      <c r="C59" s="287"/>
      <c r="D59" s="306"/>
      <c r="E59" s="306"/>
      <c r="F59" s="338"/>
      <c r="G59" s="341"/>
      <c r="H59" s="296"/>
      <c r="I59" s="92"/>
      <c r="J59" s="306"/>
      <c r="K59" s="309"/>
      <c r="L59" s="312"/>
      <c r="M59" s="93"/>
      <c r="N59" s="93"/>
      <c r="O59" s="93"/>
      <c r="P59" s="94"/>
      <c r="Q59" s="315"/>
      <c r="R59" s="318"/>
      <c r="S59" s="321"/>
      <c r="T59" s="318"/>
      <c r="U59" s="315"/>
      <c r="V59" s="315"/>
      <c r="W59" s="95">
        <v>6</v>
      </c>
      <c r="X59" s="136"/>
      <c r="Y59" s="136"/>
      <c r="Z59" s="136"/>
      <c r="AA59" s="95"/>
      <c r="AB59" s="95"/>
      <c r="AC59" s="79" t="str">
        <f>IFERROR(VLOOKUP(AA59,'[3]4.Criterios'!$I$6:$K$8,3,0)+VLOOKUP(AB59,'[3]4.Criterios'!$I$9:$K$10,3,0),"")</f>
        <v/>
      </c>
      <c r="AD59" s="80" t="str">
        <f>IFERROR(VLOOKUP(AA59,[3]Niveles!$B$20:$C$22,2,0),"")</f>
        <v/>
      </c>
      <c r="AE59" s="335"/>
      <c r="AF59" s="335"/>
      <c r="AG59" s="95"/>
      <c r="AH59" s="95"/>
      <c r="AI59" s="95"/>
      <c r="AJ59" s="97" t="str">
        <f>IFERROR(VLOOKUP(AK59,'[3]4.Criterios'!$D$5:$F$9,3,1),"")</f>
        <v/>
      </c>
      <c r="AK59" s="98" t="str">
        <f>IFERROR(IF(AD59="Probabilidad",(AK58*(1-AC59)),IF(AD59="Impacto",AK58,"")),"")</f>
        <v/>
      </c>
      <c r="AL59" s="97" t="str">
        <f>IFERROR(VLOOKUP(AM59,'[3]4.Criterios'!$D$14:$F$16,3,1),"")</f>
        <v/>
      </c>
      <c r="AM59" s="83" t="str">
        <f>IFERROR(IF(AD59="Impacto",IF((AM58*(1-AC59))&lt;0.4,0.4,(AM58*(1-AC59))),IF(AD59="Probabilidad",AM58,"")),"")</f>
        <v/>
      </c>
      <c r="AN59" s="97" t="str">
        <f>IFERROR(VLOOKUP(CONCATENATE(AJ59,AL59),[3]Niveles!$B$3:$E$17,4,0),"")</f>
        <v/>
      </c>
      <c r="AO59" s="315"/>
      <c r="AP59" s="329"/>
      <c r="AQ59" s="321"/>
      <c r="AR59" s="329"/>
      <c r="AS59" s="315"/>
      <c r="AT59" s="332"/>
      <c r="AU59" s="96"/>
      <c r="AV59" s="112"/>
      <c r="AW59" s="112"/>
      <c r="AX59" s="216"/>
      <c r="AY59" s="99"/>
      <c r="AZ59" s="100"/>
      <c r="BA59" s="101"/>
      <c r="BB59" s="110"/>
      <c r="BC59" s="103"/>
      <c r="BD59" s="101"/>
      <c r="BE59" s="104"/>
      <c r="BF59" s="190"/>
      <c r="BG59" s="193"/>
      <c r="BH59" s="203"/>
      <c r="BI59" s="199"/>
      <c r="BJ59" s="101"/>
      <c r="BK59" s="106"/>
      <c r="BL59" s="296"/>
      <c r="BM59" s="296"/>
      <c r="BN59" s="296"/>
    </row>
    <row r="60" spans="2:66" ht="87" customHeight="1" thickBot="1" x14ac:dyDescent="0.4">
      <c r="B60" s="116" t="s">
        <v>59</v>
      </c>
      <c r="C60" s="285" t="s">
        <v>797</v>
      </c>
      <c r="D60" s="304" t="s">
        <v>798</v>
      </c>
      <c r="E60" s="304" t="s">
        <v>799</v>
      </c>
      <c r="F60" s="336" t="s">
        <v>770</v>
      </c>
      <c r="G60" s="339" t="s">
        <v>771</v>
      </c>
      <c r="H60" s="294" t="str">
        <f t="shared" ref="H60" si="51">D60&amp;" "&amp;E60&amp;" "&amp;F60&amp;" "&amp;G60</f>
        <v>Posibilidad de solicitar dádivas para tramitar pagos a personas jurídicas o naturales utilizando los documentos y sistemas de información institucionales a nombre propio con el fin de obtener una retribución económica</v>
      </c>
      <c r="I60" s="60" t="s">
        <v>800</v>
      </c>
      <c r="J60" s="304" t="s">
        <v>55</v>
      </c>
      <c r="K60" s="307">
        <v>700</v>
      </c>
      <c r="L60" s="310" t="s">
        <v>801</v>
      </c>
      <c r="M60" s="60" t="s">
        <v>488</v>
      </c>
      <c r="N60" s="60" t="s">
        <v>489</v>
      </c>
      <c r="O60" s="60" t="s">
        <v>490</v>
      </c>
      <c r="P60" s="60" t="s">
        <v>491</v>
      </c>
      <c r="Q60" s="313" t="str">
        <f>IFERROR(VLOOKUP(R60,'[3]4.Criterios'!$E$5:$F$9,2,0),"")</f>
        <v>Alta</v>
      </c>
      <c r="R60" s="316">
        <f>IF(K60&lt;&gt;"",VLOOKUP(K60,'[3]4.Criterios'!$B$5:$F$9,4,1),"")</f>
        <v>0.8</v>
      </c>
      <c r="S60" s="319" t="str">
        <f>IFERROR(VLOOKUP(T60,'[3]4.Criterios'!$E$14:$F$16,2,0),"")</f>
        <v>Mayor</v>
      </c>
      <c r="T60" s="316">
        <f>IFERROR(VLOOKUP(COUNTA(M60:P64),'[3]4.Criterios'!$B$14:$E$16,4,1),"")</f>
        <v>0.8</v>
      </c>
      <c r="U60" s="313" t="str">
        <f>IFERROR(VLOOKUP(CONCATENATE(Q60,S60),[3]Niveles!$B$3:$E$17,4,0),"")</f>
        <v>Alto</v>
      </c>
      <c r="V60" s="313">
        <f>IFERROR(VLOOKUP(CONCATENATE(Q60,S60),[3]Niveles!$B$3:$F$17,5,0),"")</f>
        <v>19</v>
      </c>
      <c r="W60" s="61">
        <v>1</v>
      </c>
      <c r="X60" s="61" t="s">
        <v>802</v>
      </c>
      <c r="Y60" s="61" t="s">
        <v>803</v>
      </c>
      <c r="Z60" s="61" t="s">
        <v>804</v>
      </c>
      <c r="AA60" s="61" t="s">
        <v>73</v>
      </c>
      <c r="AB60" s="61" t="s">
        <v>84</v>
      </c>
      <c r="AC60" s="64">
        <f>IFERROR(VLOOKUP(AA60,'[3]4.Criterios'!$I$6:$K$8,3,0)+VLOOKUP(AB60,'[3]4.Criterios'!$I$9:$K$10,3,0),"")</f>
        <v>0.4</v>
      </c>
      <c r="AD60" s="65" t="str">
        <f>IFERROR(VLOOKUP(AA60,[3]Niveles!$B$20:$C$22,2,0),"")</f>
        <v>Probabilidad</v>
      </c>
      <c r="AE60" s="333">
        <f t="shared" ref="AE60" ca="1" si="52">IFERROR(R60-AP60,"")</f>
        <v>0.56480000000000008</v>
      </c>
      <c r="AF60" s="333">
        <f t="shared" ref="AF60" ca="1" si="53">IFERROR(T60-AR60,"")</f>
        <v>0.19999999999999996</v>
      </c>
      <c r="AG60" s="61" t="s">
        <v>79</v>
      </c>
      <c r="AH60" s="61" t="s">
        <v>495</v>
      </c>
      <c r="AI60" s="61" t="s">
        <v>89</v>
      </c>
      <c r="AJ60" s="66" t="str">
        <f>IFERROR(VLOOKUP(AK60,'[3]4.Criterios'!$D$5:$F$9,3,1),"")</f>
        <v>Media</v>
      </c>
      <c r="AK60" s="67">
        <f>IFERROR(IF(AD60="Probabilidad",(R60*(1-AC60)),IF(AD60="Impacto",R60,"")),"")</f>
        <v>0.48</v>
      </c>
      <c r="AL60" s="66" t="str">
        <f>IFERROR(VLOOKUP(AM60,'[3]4.Criterios'!$D$14:$F$16,3,1),"")</f>
        <v>Mayor</v>
      </c>
      <c r="AM60" s="68">
        <f>IFERROR(IF(AD60="Impacto",(T60*(1-AC60)),IF(AD60="Probabilidad",T60,"")),"")</f>
        <v>0.8</v>
      </c>
      <c r="AN60" s="66" t="str">
        <f>IFERROR(VLOOKUP(CONCATENATE(AJ60,AL60),[3]Niveles!$B$3:$E$17,4,0),"")</f>
        <v>Alto</v>
      </c>
      <c r="AO60" s="313" t="str">
        <f ca="1">OFFSET(AJ59,6-COUNTBLANK(AJ60:AJ65),0,1,1)</f>
        <v>Baja</v>
      </c>
      <c r="AP60" s="327">
        <f t="shared" ref="AP60" ca="1" si="54">OFFSET(AK59,6-COUNTBLANK(AK60:AK65),0,1,1)</f>
        <v>0.23519999999999996</v>
      </c>
      <c r="AQ60" s="319" t="str">
        <f ca="1">OFFSET(AL59,6-COUNTBLANK(AL60:AL65),0,1,1)</f>
        <v>Moderado</v>
      </c>
      <c r="AR60" s="327">
        <f t="shared" ref="AR60" ca="1" si="55">OFFSET(AM59,6-COUNTBLANK(AM60:AM65),0,1,1)</f>
        <v>0.60000000000000009</v>
      </c>
      <c r="AS60" s="313" t="str">
        <f ca="1">OFFSET(AN59,6-COUNTBLANK(AN60:AN65),0,1,1)</f>
        <v>Moderado</v>
      </c>
      <c r="AT60" s="330">
        <f ca="1">IFERROR(VLOOKUP(CONCATENATE(AO60,AQ60),[3]Niveles!$B$3:$F$17,5,0),"")</f>
        <v>12</v>
      </c>
      <c r="AU60" s="61" t="s">
        <v>496</v>
      </c>
      <c r="AV60" s="61" t="s">
        <v>805</v>
      </c>
      <c r="AW60" s="61" t="s">
        <v>806</v>
      </c>
      <c r="AX60" s="214" t="s">
        <v>124</v>
      </c>
      <c r="AY60" s="128">
        <v>45657</v>
      </c>
      <c r="AZ60" s="71">
        <v>45286</v>
      </c>
      <c r="BA60" s="72" t="s">
        <v>115</v>
      </c>
      <c r="BB60" s="208" t="s">
        <v>95</v>
      </c>
      <c r="BC60" s="74" t="s">
        <v>807</v>
      </c>
      <c r="BD60" s="72" t="s">
        <v>808</v>
      </c>
      <c r="BE60" s="75" t="s">
        <v>809</v>
      </c>
      <c r="BF60" s="188" t="s">
        <v>104</v>
      </c>
      <c r="BG60" s="191" t="s">
        <v>104</v>
      </c>
      <c r="BH60" s="204" t="s">
        <v>104</v>
      </c>
      <c r="BI60" s="200" t="s">
        <v>105</v>
      </c>
      <c r="BJ60" s="164" t="s">
        <v>120</v>
      </c>
      <c r="BK60" s="125" t="s">
        <v>810</v>
      </c>
      <c r="BL60" s="294" t="s">
        <v>503</v>
      </c>
      <c r="BM60" s="294" t="s">
        <v>503</v>
      </c>
      <c r="BN60" s="294" t="s">
        <v>811</v>
      </c>
    </row>
    <row r="61" spans="2:66" ht="151.5" customHeight="1" thickBot="1" x14ac:dyDescent="0.4">
      <c r="B61" s="116" t="s">
        <v>59</v>
      </c>
      <c r="C61" s="286"/>
      <c r="D61" s="305"/>
      <c r="E61" s="305"/>
      <c r="F61" s="337"/>
      <c r="G61" s="340"/>
      <c r="H61" s="295"/>
      <c r="I61" s="77" t="s">
        <v>812</v>
      </c>
      <c r="J61" s="305"/>
      <c r="K61" s="308"/>
      <c r="L61" s="311"/>
      <c r="M61" s="77" t="s">
        <v>506</v>
      </c>
      <c r="N61" s="77" t="s">
        <v>507</v>
      </c>
      <c r="O61" s="77" t="s">
        <v>508</v>
      </c>
      <c r="P61" s="77" t="s">
        <v>509</v>
      </c>
      <c r="Q61" s="314"/>
      <c r="R61" s="317"/>
      <c r="S61" s="320"/>
      <c r="T61" s="317"/>
      <c r="U61" s="314"/>
      <c r="V61" s="314"/>
      <c r="W61" s="78">
        <v>2</v>
      </c>
      <c r="X61" s="78" t="s">
        <v>813</v>
      </c>
      <c r="Y61" s="78" t="s">
        <v>814</v>
      </c>
      <c r="Z61" s="78" t="s">
        <v>815</v>
      </c>
      <c r="AA61" s="78" t="s">
        <v>74</v>
      </c>
      <c r="AB61" s="78" t="s">
        <v>84</v>
      </c>
      <c r="AC61" s="79">
        <f>IFERROR(VLOOKUP(AA61,'[3]4.Criterios'!$I$6:$K$8,3,0)+VLOOKUP(AB61,'[3]4.Criterios'!$I$9:$K$10,3,0),"")</f>
        <v>0.3</v>
      </c>
      <c r="AD61" s="80" t="str">
        <f>IFERROR(VLOOKUP(AA61,[3]Niveles!$B$20:$C$22,2,0),"")</f>
        <v>Probabilidad</v>
      </c>
      <c r="AE61" s="334"/>
      <c r="AF61" s="334"/>
      <c r="AG61" s="61" t="s">
        <v>79</v>
      </c>
      <c r="AH61" s="78" t="s">
        <v>495</v>
      </c>
      <c r="AI61" s="78" t="s">
        <v>89</v>
      </c>
      <c r="AJ61" s="81" t="str">
        <f>IFERROR(VLOOKUP(AK61,'[3]4.Criterios'!$D$5:$F$9,3,1),"")</f>
        <v>Baja</v>
      </c>
      <c r="AK61" s="82">
        <f>IFERROR(IF(AD61="Probabilidad",(AK60*(1-AC61)),IF(AD61="Impacto",AK60,"")),"")</f>
        <v>0.33599999999999997</v>
      </c>
      <c r="AL61" s="81" t="str">
        <f>IFERROR(VLOOKUP(AM61,'[3]4.Criterios'!$D$14:$F$16,3,1),"")</f>
        <v>Mayor</v>
      </c>
      <c r="AM61" s="83">
        <f>IFERROR(IF(AD61="Impacto",IF((AM60*(1-AC61))&lt;0.4,0.4,(AM60*(1-AC61))),IF(AD61="Probabilidad",AM60,"")),"")</f>
        <v>0.8</v>
      </c>
      <c r="AN61" s="81" t="str">
        <f>IFERROR(VLOOKUP(CONCATENATE(AJ61,AL61),[3]Niveles!$B$3:$E$17,4,0),"")</f>
        <v>Alto</v>
      </c>
      <c r="AO61" s="314"/>
      <c r="AP61" s="328"/>
      <c r="AQ61" s="320"/>
      <c r="AR61" s="328"/>
      <c r="AS61" s="314"/>
      <c r="AT61" s="331"/>
      <c r="AU61" s="78" t="s">
        <v>496</v>
      </c>
      <c r="AV61" s="78" t="s">
        <v>816</v>
      </c>
      <c r="AW61" s="78" t="s">
        <v>806</v>
      </c>
      <c r="AX61" s="212" t="s">
        <v>124</v>
      </c>
      <c r="AY61" s="129">
        <v>45291</v>
      </c>
      <c r="AZ61" s="85">
        <v>45286</v>
      </c>
      <c r="BA61" s="86" t="s">
        <v>817</v>
      </c>
      <c r="BB61" s="209" t="s">
        <v>95</v>
      </c>
      <c r="BC61" s="88" t="s">
        <v>818</v>
      </c>
      <c r="BD61" s="86" t="s">
        <v>819</v>
      </c>
      <c r="BE61" s="89" t="s">
        <v>820</v>
      </c>
      <c r="BF61" s="189"/>
      <c r="BG61" s="192" t="s">
        <v>104</v>
      </c>
      <c r="BH61" s="202" t="s">
        <v>104</v>
      </c>
      <c r="BI61" s="201" t="s">
        <v>105</v>
      </c>
      <c r="BJ61" s="86"/>
      <c r="BK61" s="91" t="s">
        <v>821</v>
      </c>
      <c r="BL61" s="295"/>
      <c r="BM61" s="295"/>
      <c r="BN61" s="295"/>
    </row>
    <row r="62" spans="2:66" ht="66" customHeight="1" thickBot="1" x14ac:dyDescent="0.4">
      <c r="B62" s="116" t="s">
        <v>59</v>
      </c>
      <c r="C62" s="286"/>
      <c r="D62" s="305"/>
      <c r="E62" s="305"/>
      <c r="F62" s="337"/>
      <c r="G62" s="340"/>
      <c r="H62" s="295"/>
      <c r="I62" s="135"/>
      <c r="J62" s="305"/>
      <c r="K62" s="308"/>
      <c r="L62" s="311"/>
      <c r="M62" s="77"/>
      <c r="N62" s="77"/>
      <c r="O62" s="77"/>
      <c r="P62" s="77"/>
      <c r="Q62" s="314"/>
      <c r="R62" s="317"/>
      <c r="S62" s="320"/>
      <c r="T62" s="317"/>
      <c r="U62" s="314"/>
      <c r="V62" s="314"/>
      <c r="W62" s="78">
        <v>3</v>
      </c>
      <c r="X62" s="78" t="s">
        <v>521</v>
      </c>
      <c r="Y62" s="78" t="s">
        <v>522</v>
      </c>
      <c r="Z62" s="78" t="s">
        <v>523</v>
      </c>
      <c r="AA62" s="78" t="s">
        <v>74</v>
      </c>
      <c r="AB62" s="78" t="s">
        <v>84</v>
      </c>
      <c r="AC62" s="79">
        <f>IFERROR(VLOOKUP(AA62,'[3]4.Criterios'!$I$6:$K$8,3,0)+VLOOKUP(AB62,'[3]4.Criterios'!$I$9:$K$10,3,0),"")</f>
        <v>0.3</v>
      </c>
      <c r="AD62" s="80" t="str">
        <f>IFERROR(VLOOKUP(AA62,[3]Niveles!$B$20:$C$22,2,0),"")</f>
        <v>Probabilidad</v>
      </c>
      <c r="AE62" s="334"/>
      <c r="AF62" s="334"/>
      <c r="AG62" s="61" t="s">
        <v>79</v>
      </c>
      <c r="AH62" s="78" t="s">
        <v>495</v>
      </c>
      <c r="AI62" s="78" t="s">
        <v>89</v>
      </c>
      <c r="AJ62" s="81" t="str">
        <f>IFERROR(VLOOKUP(AK62,'[3]4.Criterios'!$D$5:$F$9,3,1),"")</f>
        <v>Baja</v>
      </c>
      <c r="AK62" s="82">
        <f>IFERROR(IF(AD62="Probabilidad",(AK61*(1-AC62)),IF(AD62="Impacto",AK61,"")),"")</f>
        <v>0.23519999999999996</v>
      </c>
      <c r="AL62" s="81" t="str">
        <f>IFERROR(VLOOKUP(AM62,'[3]4.Criterios'!$D$14:$F$16,3,1),"")</f>
        <v>Mayor</v>
      </c>
      <c r="AM62" s="83">
        <f t="shared" ref="AM62:AM64" si="56">IFERROR(IF(AD62="Impacto",IF((AM61*(1-AC62))&lt;0.4,0.4,(AM61*(1-AC62))),IF(AD62="Probabilidad",AM61,"")),"")</f>
        <v>0.8</v>
      </c>
      <c r="AN62" s="81" t="str">
        <f>IFERROR(VLOOKUP(CONCATENATE(AJ62,AL62),[3]Niveles!$B$3:$E$17,4,0),"")</f>
        <v>Alto</v>
      </c>
      <c r="AO62" s="314"/>
      <c r="AP62" s="328"/>
      <c r="AQ62" s="320"/>
      <c r="AR62" s="328"/>
      <c r="AS62" s="314"/>
      <c r="AT62" s="331"/>
      <c r="AU62" s="127"/>
      <c r="AV62" s="127"/>
      <c r="AW62" s="127"/>
      <c r="AX62" s="212"/>
      <c r="AY62" s="138"/>
      <c r="AZ62" s="85"/>
      <c r="BA62" s="86"/>
      <c r="BB62" s="107"/>
      <c r="BC62" s="88"/>
      <c r="BD62" s="86"/>
      <c r="BE62" s="89" t="s">
        <v>721</v>
      </c>
      <c r="BF62" s="189"/>
      <c r="BG62" s="192" t="s">
        <v>104</v>
      </c>
      <c r="BH62" s="202" t="s">
        <v>105</v>
      </c>
      <c r="BI62" s="201"/>
      <c r="BJ62" s="86"/>
      <c r="BK62" s="113" t="s">
        <v>578</v>
      </c>
      <c r="BL62" s="295"/>
      <c r="BM62" s="295"/>
      <c r="BN62" s="295"/>
    </row>
    <row r="63" spans="2:66" ht="66" customHeight="1" thickBot="1" x14ac:dyDescent="0.4">
      <c r="B63" s="116" t="s">
        <v>59</v>
      </c>
      <c r="C63" s="286"/>
      <c r="D63" s="305"/>
      <c r="E63" s="305"/>
      <c r="F63" s="337"/>
      <c r="G63" s="340"/>
      <c r="H63" s="295"/>
      <c r="I63" s="77"/>
      <c r="J63" s="305"/>
      <c r="K63" s="308"/>
      <c r="L63" s="311"/>
      <c r="M63" s="77"/>
      <c r="N63" s="77"/>
      <c r="O63" s="77"/>
      <c r="P63" s="77"/>
      <c r="Q63" s="314"/>
      <c r="R63" s="317"/>
      <c r="S63" s="320"/>
      <c r="T63" s="317"/>
      <c r="U63" s="314"/>
      <c r="V63" s="314"/>
      <c r="W63" s="78">
        <v>4</v>
      </c>
      <c r="X63" s="78" t="s">
        <v>525</v>
      </c>
      <c r="Y63" s="78" t="s">
        <v>526</v>
      </c>
      <c r="Z63" s="78" t="s">
        <v>527</v>
      </c>
      <c r="AA63" s="78" t="s">
        <v>75</v>
      </c>
      <c r="AB63" s="78" t="s">
        <v>84</v>
      </c>
      <c r="AC63" s="79">
        <f>IFERROR(VLOOKUP(AA63,'[3]4.Criterios'!$I$6:$K$8,3,0)+VLOOKUP(AB63,'[3]4.Criterios'!$I$9:$K$10,3,0),"")</f>
        <v>0.25</v>
      </c>
      <c r="AD63" s="80" t="str">
        <f>IFERROR(VLOOKUP(AA63,[3]Niveles!$B$20:$C$22,2,0),"")</f>
        <v>Impacto</v>
      </c>
      <c r="AE63" s="334"/>
      <c r="AF63" s="334"/>
      <c r="AG63" s="61" t="s">
        <v>79</v>
      </c>
      <c r="AH63" s="78" t="s">
        <v>495</v>
      </c>
      <c r="AI63" s="78" t="s">
        <v>89</v>
      </c>
      <c r="AJ63" s="81" t="str">
        <f>IFERROR(VLOOKUP(AK63,'[3]4.Criterios'!$D$5:$F$9,3,1),"")</f>
        <v>Baja</v>
      </c>
      <c r="AK63" s="82">
        <f>IFERROR(IF(AD63="Probabilidad",(AK62*(1-AC63)),IF(AD63="Impacto",AK62,"")),"")</f>
        <v>0.23519999999999996</v>
      </c>
      <c r="AL63" s="81" t="str">
        <f>IFERROR(VLOOKUP(AM63,'[3]4.Criterios'!$D$14:$F$16,3,1),"")</f>
        <v>Moderado</v>
      </c>
      <c r="AM63" s="83">
        <f t="shared" si="56"/>
        <v>0.60000000000000009</v>
      </c>
      <c r="AN63" s="81" t="str">
        <f>IFERROR(VLOOKUP(CONCATENATE(AJ63,AL63),[3]Niveles!$B$3:$E$17,4,0),"")</f>
        <v>Moderado</v>
      </c>
      <c r="AO63" s="314"/>
      <c r="AP63" s="328"/>
      <c r="AQ63" s="320"/>
      <c r="AR63" s="328"/>
      <c r="AS63" s="314"/>
      <c r="AT63" s="331"/>
      <c r="AU63" s="62"/>
      <c r="AV63" s="62"/>
      <c r="AW63" s="62"/>
      <c r="AX63" s="212"/>
      <c r="AY63" s="84"/>
      <c r="AZ63" s="85"/>
      <c r="BA63" s="86"/>
      <c r="BB63" s="107"/>
      <c r="BC63" s="88"/>
      <c r="BD63" s="86"/>
      <c r="BE63" s="89" t="s">
        <v>721</v>
      </c>
      <c r="BF63" s="189"/>
      <c r="BG63" s="192" t="s">
        <v>105</v>
      </c>
      <c r="BH63" s="202" t="s">
        <v>105</v>
      </c>
      <c r="BI63" s="201"/>
      <c r="BJ63" s="86"/>
      <c r="BK63" s="113" t="s">
        <v>528</v>
      </c>
      <c r="BL63" s="295"/>
      <c r="BM63" s="295"/>
      <c r="BN63" s="295"/>
    </row>
    <row r="64" spans="2:66" ht="66" customHeight="1" thickBot="1" x14ac:dyDescent="0.4">
      <c r="B64" s="116" t="s">
        <v>59</v>
      </c>
      <c r="C64" s="286"/>
      <c r="D64" s="305"/>
      <c r="E64" s="305"/>
      <c r="F64" s="337"/>
      <c r="G64" s="340"/>
      <c r="H64" s="295"/>
      <c r="I64" s="77"/>
      <c r="J64" s="305"/>
      <c r="K64" s="308"/>
      <c r="L64" s="311"/>
      <c r="M64" s="77"/>
      <c r="N64" s="77"/>
      <c r="O64" s="77"/>
      <c r="P64" s="77"/>
      <c r="Q64" s="314"/>
      <c r="R64" s="317"/>
      <c r="S64" s="320"/>
      <c r="T64" s="317"/>
      <c r="U64" s="314"/>
      <c r="V64" s="314"/>
      <c r="W64" s="78">
        <v>5</v>
      </c>
      <c r="X64" s="127"/>
      <c r="Y64" s="127"/>
      <c r="Z64" s="127"/>
      <c r="AA64" s="78"/>
      <c r="AB64" s="78"/>
      <c r="AC64" s="79" t="str">
        <f>IFERROR(VLOOKUP(AA64,'[3]4.Criterios'!$I$6:$K$8,3,0)+VLOOKUP(AB64,'[3]4.Criterios'!$I$9:$K$10,3,0),"")</f>
        <v/>
      </c>
      <c r="AD64" s="80" t="str">
        <f>IFERROR(VLOOKUP(AA64,[3]Niveles!$B$20:$C$22,2,0),"")</f>
        <v/>
      </c>
      <c r="AE64" s="334"/>
      <c r="AF64" s="334"/>
      <c r="AG64" s="78"/>
      <c r="AH64" s="78"/>
      <c r="AI64" s="78"/>
      <c r="AJ64" s="81" t="str">
        <f>IFERROR(VLOOKUP(AK64,'[3]4.Criterios'!$D$5:$F$9,3,1),"")</f>
        <v/>
      </c>
      <c r="AK64" s="82" t="str">
        <f>IFERROR(IF(AD64="Probabilidad",(AK63*(1-AC64)),IF(AD64="Impacto",AK63,"")),"")</f>
        <v/>
      </c>
      <c r="AL64" s="81" t="str">
        <f>IFERROR(VLOOKUP(AM64,'[3]4.Criterios'!$D$14:$F$16,3,1),"")</f>
        <v/>
      </c>
      <c r="AM64" s="83" t="str">
        <f t="shared" si="56"/>
        <v/>
      </c>
      <c r="AN64" s="81" t="str">
        <f>IFERROR(VLOOKUP(CONCATENATE(AJ64,AL64),[3]Niveles!$B$3:$E$17,4,0),"")</f>
        <v/>
      </c>
      <c r="AO64" s="314"/>
      <c r="AP64" s="328"/>
      <c r="AQ64" s="320"/>
      <c r="AR64" s="328"/>
      <c r="AS64" s="314"/>
      <c r="AT64" s="331"/>
      <c r="AU64" s="62"/>
      <c r="AV64" s="62"/>
      <c r="AW64" s="62"/>
      <c r="AX64" s="212"/>
      <c r="AY64" s="84"/>
      <c r="AZ64" s="85"/>
      <c r="BA64" s="86"/>
      <c r="BB64" s="107"/>
      <c r="BC64" s="88"/>
      <c r="BD64" s="86"/>
      <c r="BE64" s="89"/>
      <c r="BF64" s="189"/>
      <c r="BG64" s="192"/>
      <c r="BH64" s="202"/>
      <c r="BI64" s="201"/>
      <c r="BJ64" s="86"/>
      <c r="BK64" s="91"/>
      <c r="BL64" s="295"/>
      <c r="BM64" s="295"/>
      <c r="BN64" s="295"/>
    </row>
    <row r="65" spans="2:66" ht="66" customHeight="1" thickBot="1" x14ac:dyDescent="0.4">
      <c r="B65" s="116" t="s">
        <v>59</v>
      </c>
      <c r="C65" s="287"/>
      <c r="D65" s="306"/>
      <c r="E65" s="306"/>
      <c r="F65" s="338"/>
      <c r="G65" s="341"/>
      <c r="H65" s="296"/>
      <c r="I65" s="92"/>
      <c r="J65" s="306"/>
      <c r="K65" s="309"/>
      <c r="L65" s="312"/>
      <c r="M65" s="93"/>
      <c r="N65" s="93"/>
      <c r="O65" s="93"/>
      <c r="P65" s="94"/>
      <c r="Q65" s="315"/>
      <c r="R65" s="318"/>
      <c r="S65" s="321"/>
      <c r="T65" s="318"/>
      <c r="U65" s="315"/>
      <c r="V65" s="315"/>
      <c r="W65" s="95">
        <v>6</v>
      </c>
      <c r="X65" s="95"/>
      <c r="Y65" s="95"/>
      <c r="Z65" s="95"/>
      <c r="AA65" s="95"/>
      <c r="AB65" s="95"/>
      <c r="AC65" s="79" t="str">
        <f>IFERROR(VLOOKUP(AA65,'[3]4.Criterios'!$I$6:$K$8,3,0)+VLOOKUP(AB65,'[3]4.Criterios'!$I$9:$K$10,3,0),"")</f>
        <v/>
      </c>
      <c r="AD65" s="80" t="str">
        <f>IFERROR(VLOOKUP(AA65,[3]Niveles!$B$20:$C$22,2,0),"")</f>
        <v/>
      </c>
      <c r="AE65" s="335"/>
      <c r="AF65" s="335"/>
      <c r="AG65" s="78"/>
      <c r="AH65" s="78"/>
      <c r="AI65" s="78"/>
      <c r="AJ65" s="97" t="str">
        <f>IFERROR(VLOOKUP(AK65,'[3]4.Criterios'!$D$5:$F$9,3,1),"")</f>
        <v/>
      </c>
      <c r="AK65" s="98" t="str">
        <f>IFERROR(IF(AD65="Probabilidad",(AK64*(1-AC65)),IF(AD65="Impacto",AK64,"")),"")</f>
        <v/>
      </c>
      <c r="AL65" s="97" t="str">
        <f>IFERROR(VLOOKUP(AM65,'[3]4.Criterios'!$D$14:$F$16,3,1),"")</f>
        <v/>
      </c>
      <c r="AM65" s="83" t="str">
        <f>IFERROR(IF(AD65="Impacto",IF((AM64*(1-AC65))&lt;0.4,0.4,(AM64*(1-AC65))),IF(AD65="Probabilidad",AM64,"")),"")</f>
        <v/>
      </c>
      <c r="AN65" s="97" t="str">
        <f>IFERROR(VLOOKUP(CONCATENATE(AJ65,AL65),[3]Niveles!$B$3:$E$17,4,0),"")</f>
        <v/>
      </c>
      <c r="AO65" s="315"/>
      <c r="AP65" s="329"/>
      <c r="AQ65" s="321"/>
      <c r="AR65" s="329"/>
      <c r="AS65" s="315"/>
      <c r="AT65" s="332"/>
      <c r="AU65" s="96"/>
      <c r="AV65" s="96"/>
      <c r="AW65" s="96"/>
      <c r="AX65" s="213"/>
      <c r="AY65" s="99"/>
      <c r="AZ65" s="100"/>
      <c r="BA65" s="101"/>
      <c r="BB65" s="110"/>
      <c r="BC65" s="103"/>
      <c r="BD65" s="101"/>
      <c r="BE65" s="104"/>
      <c r="BF65" s="190"/>
      <c r="BG65" s="193"/>
      <c r="BH65" s="203"/>
      <c r="BI65" s="199"/>
      <c r="BJ65" s="101"/>
      <c r="BK65" s="106"/>
      <c r="BL65" s="296"/>
      <c r="BM65" s="296"/>
      <c r="BN65" s="296"/>
    </row>
    <row r="66" spans="2:66" ht="66" customHeight="1" thickBot="1" x14ac:dyDescent="0.4">
      <c r="B66" s="116" t="s">
        <v>59</v>
      </c>
      <c r="C66" s="285" t="s">
        <v>822</v>
      </c>
      <c r="D66" s="304" t="s">
        <v>823</v>
      </c>
      <c r="E66" s="304" t="s">
        <v>824</v>
      </c>
      <c r="F66" s="336" t="s">
        <v>624</v>
      </c>
      <c r="G66" s="336" t="s">
        <v>825</v>
      </c>
      <c r="H66" s="324" t="str">
        <f t="shared" ref="H66" si="57">D66&amp;" "&amp;E66&amp;" "&amp;F66&amp;" "&amp;G66</f>
        <v>Posibilidad del uso indebido de dinero en efectivo desviando recursos públicos a otros propósitos a nombre propio o de un tercero con el fin obtener un beneficio particular</v>
      </c>
      <c r="I66" s="60" t="s">
        <v>826</v>
      </c>
      <c r="J66" s="304" t="s">
        <v>55</v>
      </c>
      <c r="K66" s="307">
        <v>52</v>
      </c>
      <c r="L66" s="310" t="s">
        <v>827</v>
      </c>
      <c r="M66" s="60" t="s">
        <v>488</v>
      </c>
      <c r="N66" s="60" t="s">
        <v>489</v>
      </c>
      <c r="O66" s="60" t="s">
        <v>490</v>
      </c>
      <c r="P66" s="60" t="s">
        <v>491</v>
      </c>
      <c r="Q66" s="313" t="s">
        <v>700</v>
      </c>
      <c r="R66" s="316">
        <v>0.6</v>
      </c>
      <c r="S66" s="319" t="s">
        <v>701</v>
      </c>
      <c r="T66" s="316">
        <v>0.8</v>
      </c>
      <c r="U66" s="313" t="s">
        <v>99</v>
      </c>
      <c r="V66" s="313">
        <v>17</v>
      </c>
      <c r="W66" s="61">
        <v>1</v>
      </c>
      <c r="X66" s="61" t="s">
        <v>778</v>
      </c>
      <c r="Y66" s="61" t="s">
        <v>828</v>
      </c>
      <c r="Z66" s="61" t="s">
        <v>829</v>
      </c>
      <c r="AA66" s="61" t="s">
        <v>73</v>
      </c>
      <c r="AB66" s="61" t="s">
        <v>84</v>
      </c>
      <c r="AC66" s="64">
        <v>0.4</v>
      </c>
      <c r="AD66" s="65" t="s">
        <v>705</v>
      </c>
      <c r="AE66" s="333">
        <f t="shared" ref="AE66" ca="1" si="58">IFERROR(R66-AP66,"")</f>
        <v>0.51356400000000002</v>
      </c>
      <c r="AF66" s="333">
        <f t="shared" ref="AF66" ca="1" si="59">IFERROR(T66-AR66,"")</f>
        <v>0.19999999999999996</v>
      </c>
      <c r="AG66" s="61" t="s">
        <v>79</v>
      </c>
      <c r="AH66" s="61" t="s">
        <v>495</v>
      </c>
      <c r="AI66" s="61" t="s">
        <v>90</v>
      </c>
      <c r="AJ66" s="66" t="str">
        <f>IFERROR(VLOOKUP(AK66,'[3]4.Criterios'!$D$5:$F$9,3,1),"")</f>
        <v>Baja</v>
      </c>
      <c r="AK66" s="67">
        <f>IFERROR(IF(AD66="Probabilidad",(R66*(1-AC66)),IF(AD66="Impacto",R66,"")),"")</f>
        <v>0.36</v>
      </c>
      <c r="AL66" s="66" t="str">
        <f>IFERROR(VLOOKUP(AM66,'[3]4.Criterios'!$D$14:$F$16,3,1),"")</f>
        <v>Mayor</v>
      </c>
      <c r="AM66" s="68">
        <f>IFERROR(IF(AD66="Impacto",(T66*(1-AC66)),IF(AD66="Probabilidad",T66,"")),"")</f>
        <v>0.8</v>
      </c>
      <c r="AN66" s="66" t="str">
        <f>IFERROR(VLOOKUP(CONCATENATE(AJ66,AL66),[3]Niveles!$B$3:$E$17,4,0),"")</f>
        <v>Alto</v>
      </c>
      <c r="AO66" s="313" t="str">
        <f ca="1">OFFSET(AJ65,6-COUNTBLANK(AJ66:AJ71),0,1,1)</f>
        <v>Muy Baja</v>
      </c>
      <c r="AP66" s="327">
        <f t="shared" ref="AP66" ca="1" si="60">OFFSET(AK65,6-COUNTBLANK(AK66:AK71),0,1,1)</f>
        <v>8.6435999999999985E-2</v>
      </c>
      <c r="AQ66" s="319" t="str">
        <f ca="1">OFFSET(AL65,6-COUNTBLANK(AL66:AL71),0,1,1)</f>
        <v>Moderado</v>
      </c>
      <c r="AR66" s="327">
        <f t="shared" ref="AR66" ca="1" si="61">OFFSET(AM65,6-COUNTBLANK(AM66:AM71),0,1,1)</f>
        <v>0.60000000000000009</v>
      </c>
      <c r="AS66" s="313" t="str">
        <f ca="1">OFFSET(AN65,6-COUNTBLANK(AN66:AN71),0,1,1)</f>
        <v>Moderado</v>
      </c>
      <c r="AT66" s="330">
        <f ca="1">IFERROR(VLOOKUP(CONCATENATE(AO66,AQ66),[3]Niveles!$B$3:$F$17,5,0),"")</f>
        <v>11</v>
      </c>
      <c r="AU66" s="61" t="s">
        <v>496</v>
      </c>
      <c r="AV66" s="61" t="s">
        <v>830</v>
      </c>
      <c r="AW66" s="124" t="s">
        <v>831</v>
      </c>
      <c r="AX66" s="214" t="s">
        <v>124</v>
      </c>
      <c r="AY66" s="128">
        <v>45198</v>
      </c>
      <c r="AZ66" s="71">
        <v>45286</v>
      </c>
      <c r="BA66" s="72" t="s">
        <v>832</v>
      </c>
      <c r="BB66" s="208" t="s">
        <v>95</v>
      </c>
      <c r="BC66" s="74" t="s">
        <v>833</v>
      </c>
      <c r="BD66" s="72" t="s">
        <v>834</v>
      </c>
      <c r="BE66" s="75" t="s">
        <v>835</v>
      </c>
      <c r="BF66" s="188" t="s">
        <v>104</v>
      </c>
      <c r="BG66" s="191" t="s">
        <v>104</v>
      </c>
      <c r="BH66" s="204" t="s">
        <v>104</v>
      </c>
      <c r="BI66" s="200" t="s">
        <v>105</v>
      </c>
      <c r="BJ66" s="164" t="s">
        <v>120</v>
      </c>
      <c r="BK66" s="125" t="s">
        <v>836</v>
      </c>
      <c r="BL66" s="324" t="s">
        <v>503</v>
      </c>
      <c r="BM66" s="324" t="s">
        <v>503</v>
      </c>
      <c r="BN66" s="294" t="s">
        <v>837</v>
      </c>
    </row>
    <row r="67" spans="2:66" ht="81" customHeight="1" thickBot="1" x14ac:dyDescent="0.4">
      <c r="B67" s="116" t="s">
        <v>59</v>
      </c>
      <c r="C67" s="286"/>
      <c r="D67" s="305"/>
      <c r="E67" s="305"/>
      <c r="F67" s="337"/>
      <c r="G67" s="337"/>
      <c r="H67" s="325"/>
      <c r="I67" s="77" t="s">
        <v>752</v>
      </c>
      <c r="J67" s="305"/>
      <c r="K67" s="308"/>
      <c r="L67" s="311"/>
      <c r="M67" s="77" t="s">
        <v>506</v>
      </c>
      <c r="N67" s="77"/>
      <c r="O67" s="77" t="s">
        <v>508</v>
      </c>
      <c r="P67" s="77"/>
      <c r="Q67" s="314"/>
      <c r="R67" s="317"/>
      <c r="S67" s="320"/>
      <c r="T67" s="317"/>
      <c r="U67" s="314"/>
      <c r="V67" s="314"/>
      <c r="W67" s="78">
        <v>2</v>
      </c>
      <c r="X67" s="78" t="s">
        <v>838</v>
      </c>
      <c r="Y67" s="78" t="s">
        <v>839</v>
      </c>
      <c r="Z67" s="78" t="s">
        <v>840</v>
      </c>
      <c r="AA67" s="78" t="s">
        <v>74</v>
      </c>
      <c r="AB67" s="78" t="s">
        <v>84</v>
      </c>
      <c r="AC67" s="79">
        <v>0.3</v>
      </c>
      <c r="AD67" s="80" t="s">
        <v>705</v>
      </c>
      <c r="AE67" s="334"/>
      <c r="AF67" s="334"/>
      <c r="AG67" s="61" t="s">
        <v>79</v>
      </c>
      <c r="AH67" s="78" t="s">
        <v>689</v>
      </c>
      <c r="AI67" s="78" t="s">
        <v>89</v>
      </c>
      <c r="AJ67" s="81" t="str">
        <f>IFERROR(VLOOKUP(AK67,'[3]4.Criterios'!$D$5:$F$9,3,1),"")</f>
        <v>Baja</v>
      </c>
      <c r="AK67" s="82">
        <f>IFERROR(IF(AD67="Probabilidad",(AK66*(1-AC67)),IF(AD67="Impacto",AK66,"")),"")</f>
        <v>0.252</v>
      </c>
      <c r="AL67" s="81" t="str">
        <f>IFERROR(VLOOKUP(AM67,'[3]4.Criterios'!$D$14:$F$16,3,1),"")</f>
        <v>Mayor</v>
      </c>
      <c r="AM67" s="83">
        <f>IFERROR(IF(AD67="Impacto",IF((AM66*(1-AC67))&lt;0.4,0.4,(AM66*(1-AC67))),IF(AD67="Probabilidad",AM66,"")),"")</f>
        <v>0.8</v>
      </c>
      <c r="AN67" s="81" t="str">
        <f>IFERROR(VLOOKUP(CONCATENATE(AJ67,AL67),[3]Niveles!$B$3:$E$17,4,0),"")</f>
        <v>Alto</v>
      </c>
      <c r="AO67" s="314"/>
      <c r="AP67" s="328"/>
      <c r="AQ67" s="320"/>
      <c r="AR67" s="328"/>
      <c r="AS67" s="314"/>
      <c r="AT67" s="331"/>
      <c r="AU67" s="78"/>
      <c r="AV67" s="78"/>
      <c r="AW67" s="78"/>
      <c r="AX67" s="212"/>
      <c r="AY67" s="129"/>
      <c r="AZ67" s="85"/>
      <c r="BA67" s="86"/>
      <c r="BB67" s="107"/>
      <c r="BC67" s="88"/>
      <c r="BD67" s="86" t="s">
        <v>841</v>
      </c>
      <c r="BE67" s="89" t="s">
        <v>842</v>
      </c>
      <c r="BF67" s="189"/>
      <c r="BG67" s="192" t="s">
        <v>104</v>
      </c>
      <c r="BH67" s="202" t="s">
        <v>104</v>
      </c>
      <c r="BI67" s="201"/>
      <c r="BJ67" s="86"/>
      <c r="BK67" s="91"/>
      <c r="BL67" s="325"/>
      <c r="BM67" s="325"/>
      <c r="BN67" s="295"/>
    </row>
    <row r="68" spans="2:66" ht="66" customHeight="1" thickBot="1" x14ac:dyDescent="0.4">
      <c r="B68" s="116" t="s">
        <v>59</v>
      </c>
      <c r="C68" s="286"/>
      <c r="D68" s="305"/>
      <c r="E68" s="305"/>
      <c r="F68" s="337"/>
      <c r="G68" s="337"/>
      <c r="H68" s="325"/>
      <c r="I68" s="77"/>
      <c r="J68" s="305"/>
      <c r="K68" s="308"/>
      <c r="L68" s="311"/>
      <c r="M68" s="77" t="s">
        <v>517</v>
      </c>
      <c r="N68" s="77"/>
      <c r="O68" s="77" t="s">
        <v>519</v>
      </c>
      <c r="P68" s="77"/>
      <c r="Q68" s="314"/>
      <c r="R68" s="317"/>
      <c r="S68" s="320"/>
      <c r="T68" s="317"/>
      <c r="U68" s="314"/>
      <c r="V68" s="314"/>
      <c r="W68" s="78">
        <v>3</v>
      </c>
      <c r="X68" s="78" t="s">
        <v>843</v>
      </c>
      <c r="Y68" s="78" t="s">
        <v>844</v>
      </c>
      <c r="Z68" s="78" t="s">
        <v>845</v>
      </c>
      <c r="AA68" s="78" t="s">
        <v>74</v>
      </c>
      <c r="AB68" s="78" t="s">
        <v>84</v>
      </c>
      <c r="AC68" s="79">
        <v>0.3</v>
      </c>
      <c r="AD68" s="80" t="s">
        <v>705</v>
      </c>
      <c r="AE68" s="334"/>
      <c r="AF68" s="334"/>
      <c r="AG68" s="61" t="s">
        <v>79</v>
      </c>
      <c r="AH68" s="78" t="s">
        <v>495</v>
      </c>
      <c r="AI68" s="78" t="s">
        <v>89</v>
      </c>
      <c r="AJ68" s="81" t="str">
        <f>IFERROR(VLOOKUP(AK68,'[3]4.Criterios'!$D$5:$F$9,3,1),"")</f>
        <v>Muy Baja</v>
      </c>
      <c r="AK68" s="82">
        <f>IFERROR(IF(AD68="Probabilidad",(AK67*(1-AC68)),IF(AD68="Impacto",AK67,"")),"")</f>
        <v>0.1764</v>
      </c>
      <c r="AL68" s="81" t="str">
        <f>IFERROR(VLOOKUP(AM68,'[3]4.Criterios'!$D$14:$F$16,3,1),"")</f>
        <v>Mayor</v>
      </c>
      <c r="AM68" s="83">
        <f t="shared" ref="AM68:AM70" si="62">IFERROR(IF(AD68="Impacto",IF((AM67*(1-AC68))&lt;0.4,0.4,(AM67*(1-AC68))),IF(AD68="Probabilidad",AM67,"")),"")</f>
        <v>0.8</v>
      </c>
      <c r="AN68" s="81" t="str">
        <f>IFERROR(VLOOKUP(CONCATENATE(AJ68,AL68),[3]Niveles!$B$3:$E$17,4,0),"")</f>
        <v>Alto</v>
      </c>
      <c r="AO68" s="314"/>
      <c r="AP68" s="328"/>
      <c r="AQ68" s="320"/>
      <c r="AR68" s="328"/>
      <c r="AS68" s="314"/>
      <c r="AT68" s="331"/>
      <c r="AU68" s="78"/>
      <c r="AV68" s="78"/>
      <c r="AW68" s="78"/>
      <c r="AX68" s="212"/>
      <c r="AY68" s="129"/>
      <c r="AZ68" s="85"/>
      <c r="BA68" s="86"/>
      <c r="BB68" s="107"/>
      <c r="BC68" s="88"/>
      <c r="BD68" s="86" t="s">
        <v>846</v>
      </c>
      <c r="BE68" s="89" t="s">
        <v>847</v>
      </c>
      <c r="BF68" s="189"/>
      <c r="BG68" s="192" t="s">
        <v>104</v>
      </c>
      <c r="BH68" s="202" t="s">
        <v>104</v>
      </c>
      <c r="BI68" s="201"/>
      <c r="BJ68" s="86"/>
      <c r="BK68" s="91"/>
      <c r="BL68" s="325"/>
      <c r="BM68" s="325"/>
      <c r="BN68" s="295"/>
    </row>
    <row r="69" spans="2:66" ht="66" customHeight="1" thickBot="1" x14ac:dyDescent="0.4">
      <c r="B69" s="116" t="s">
        <v>59</v>
      </c>
      <c r="C69" s="286"/>
      <c r="D69" s="305"/>
      <c r="E69" s="305"/>
      <c r="F69" s="337"/>
      <c r="G69" s="337"/>
      <c r="H69" s="325"/>
      <c r="I69" s="77"/>
      <c r="J69" s="305"/>
      <c r="K69" s="308"/>
      <c r="L69" s="311"/>
      <c r="M69" s="77"/>
      <c r="N69" s="77"/>
      <c r="O69" s="77"/>
      <c r="P69" s="77"/>
      <c r="Q69" s="314"/>
      <c r="R69" s="317"/>
      <c r="S69" s="320"/>
      <c r="T69" s="317"/>
      <c r="U69" s="314"/>
      <c r="V69" s="314"/>
      <c r="W69" s="78">
        <v>4</v>
      </c>
      <c r="X69" s="78" t="s">
        <v>848</v>
      </c>
      <c r="Y69" s="78" t="s">
        <v>849</v>
      </c>
      <c r="Z69" s="78" t="s">
        <v>850</v>
      </c>
      <c r="AA69" s="78" t="s">
        <v>74</v>
      </c>
      <c r="AB69" s="78" t="s">
        <v>84</v>
      </c>
      <c r="AC69" s="79">
        <v>0.3</v>
      </c>
      <c r="AD69" s="80" t="s">
        <v>705</v>
      </c>
      <c r="AE69" s="334"/>
      <c r="AF69" s="334"/>
      <c r="AG69" s="78" t="s">
        <v>80</v>
      </c>
      <c r="AH69" s="78" t="s">
        <v>495</v>
      </c>
      <c r="AI69" s="78" t="s">
        <v>89</v>
      </c>
      <c r="AJ69" s="81" t="str">
        <f>IFERROR(VLOOKUP(AK69,'[3]4.Criterios'!$D$5:$F$9,3,1),"")</f>
        <v>Muy Baja</v>
      </c>
      <c r="AK69" s="82">
        <f>IFERROR(IF(AD69="Probabilidad",(AK68*(1-AC69)),IF(AD69="Impacto",AK68,"")),"")</f>
        <v>0.12347999999999999</v>
      </c>
      <c r="AL69" s="81" t="str">
        <f>IFERROR(VLOOKUP(AM69,'[3]4.Criterios'!$D$14:$F$16,3,1),"")</f>
        <v>Mayor</v>
      </c>
      <c r="AM69" s="83">
        <f t="shared" si="62"/>
        <v>0.8</v>
      </c>
      <c r="AN69" s="81" t="str">
        <f>IFERROR(VLOOKUP(CONCATENATE(AJ69,AL69),[3]Niveles!$B$3:$E$17,4,0),"")</f>
        <v>Alto</v>
      </c>
      <c r="AO69" s="314"/>
      <c r="AP69" s="328"/>
      <c r="AQ69" s="320"/>
      <c r="AR69" s="328"/>
      <c r="AS69" s="314"/>
      <c r="AT69" s="331"/>
      <c r="AU69" s="78"/>
      <c r="AV69" s="78"/>
      <c r="AW69" s="78"/>
      <c r="AX69" s="212"/>
      <c r="AY69" s="129"/>
      <c r="AZ69" s="85"/>
      <c r="BA69" s="86"/>
      <c r="BB69" s="107"/>
      <c r="BC69" s="88"/>
      <c r="BD69" s="86" t="s">
        <v>851</v>
      </c>
      <c r="BE69" s="89" t="s">
        <v>852</v>
      </c>
      <c r="BF69" s="189"/>
      <c r="BG69" s="192" t="s">
        <v>104</v>
      </c>
      <c r="BH69" s="202" t="s">
        <v>104</v>
      </c>
      <c r="BI69" s="201"/>
      <c r="BJ69" s="86"/>
      <c r="BK69" s="91"/>
      <c r="BL69" s="325"/>
      <c r="BM69" s="325"/>
      <c r="BN69" s="295"/>
    </row>
    <row r="70" spans="2:66" ht="66" customHeight="1" thickBot="1" x14ac:dyDescent="0.4">
      <c r="B70" s="116" t="s">
        <v>59</v>
      </c>
      <c r="C70" s="286"/>
      <c r="D70" s="305"/>
      <c r="E70" s="305"/>
      <c r="F70" s="337"/>
      <c r="G70" s="337"/>
      <c r="H70" s="325"/>
      <c r="I70" s="77"/>
      <c r="J70" s="305"/>
      <c r="K70" s="308"/>
      <c r="L70" s="311"/>
      <c r="M70" s="77" t="s">
        <v>575</v>
      </c>
      <c r="N70" s="77"/>
      <c r="O70" s="77"/>
      <c r="P70" s="77"/>
      <c r="Q70" s="314"/>
      <c r="R70" s="317"/>
      <c r="S70" s="320"/>
      <c r="T70" s="317"/>
      <c r="U70" s="314"/>
      <c r="V70" s="314"/>
      <c r="W70" s="78">
        <v>5</v>
      </c>
      <c r="X70" s="78" t="s">
        <v>521</v>
      </c>
      <c r="Y70" s="78" t="s">
        <v>522</v>
      </c>
      <c r="Z70" s="78" t="s">
        <v>523</v>
      </c>
      <c r="AA70" s="78" t="s">
        <v>74</v>
      </c>
      <c r="AB70" s="78" t="s">
        <v>84</v>
      </c>
      <c r="AC70" s="79">
        <v>0.3</v>
      </c>
      <c r="AD70" s="80" t="s">
        <v>705</v>
      </c>
      <c r="AE70" s="334"/>
      <c r="AF70" s="334"/>
      <c r="AG70" s="61" t="s">
        <v>79</v>
      </c>
      <c r="AH70" s="78" t="s">
        <v>495</v>
      </c>
      <c r="AI70" s="78" t="s">
        <v>89</v>
      </c>
      <c r="AJ70" s="81" t="str">
        <f>IFERROR(VLOOKUP(AK70,'[3]4.Criterios'!$D$5:$F$9,3,1),"")</f>
        <v>Muy Baja</v>
      </c>
      <c r="AK70" s="82">
        <f>IFERROR(IF(AD70="Probabilidad",(AK69*(1-AC70)),IF(AD70="Impacto",AK69,"")),"")</f>
        <v>8.6435999999999985E-2</v>
      </c>
      <c r="AL70" s="81" t="str">
        <f>IFERROR(VLOOKUP(AM70,'[3]4.Criterios'!$D$14:$F$16,3,1),"")</f>
        <v>Mayor</v>
      </c>
      <c r="AM70" s="83">
        <f t="shared" si="62"/>
        <v>0.8</v>
      </c>
      <c r="AN70" s="81" t="str">
        <f>IFERROR(VLOOKUP(CONCATENATE(AJ70,AL70),[3]Niveles!$B$3:$E$17,4,0),"")</f>
        <v>Alto</v>
      </c>
      <c r="AO70" s="314"/>
      <c r="AP70" s="328"/>
      <c r="AQ70" s="320"/>
      <c r="AR70" s="328"/>
      <c r="AS70" s="314"/>
      <c r="AT70" s="331"/>
      <c r="AU70" s="78"/>
      <c r="AV70" s="78"/>
      <c r="AW70" s="78"/>
      <c r="AX70" s="212"/>
      <c r="AY70" s="129"/>
      <c r="AZ70" s="85"/>
      <c r="BA70" s="86"/>
      <c r="BB70" s="107"/>
      <c r="BC70" s="88"/>
      <c r="BD70" s="86"/>
      <c r="BE70" s="89" t="s">
        <v>721</v>
      </c>
      <c r="BF70" s="189"/>
      <c r="BG70" s="192" t="s">
        <v>104</v>
      </c>
      <c r="BH70" s="202" t="s">
        <v>105</v>
      </c>
      <c r="BI70" s="201"/>
      <c r="BJ70" s="86"/>
      <c r="BK70" s="113" t="s">
        <v>578</v>
      </c>
      <c r="BL70" s="325"/>
      <c r="BM70" s="325"/>
      <c r="BN70" s="295"/>
    </row>
    <row r="71" spans="2:66" ht="66" customHeight="1" thickBot="1" x14ac:dyDescent="0.4">
      <c r="B71" s="116" t="s">
        <v>59</v>
      </c>
      <c r="C71" s="287"/>
      <c r="D71" s="306"/>
      <c r="E71" s="306"/>
      <c r="F71" s="338"/>
      <c r="G71" s="338"/>
      <c r="H71" s="326"/>
      <c r="I71" s="92"/>
      <c r="J71" s="306"/>
      <c r="K71" s="309"/>
      <c r="L71" s="312"/>
      <c r="M71" s="93"/>
      <c r="N71" s="93"/>
      <c r="O71" s="93"/>
      <c r="P71" s="94"/>
      <c r="Q71" s="315"/>
      <c r="R71" s="318"/>
      <c r="S71" s="321"/>
      <c r="T71" s="318"/>
      <c r="U71" s="315"/>
      <c r="V71" s="315"/>
      <c r="W71" s="95">
        <v>6</v>
      </c>
      <c r="X71" s="95" t="s">
        <v>525</v>
      </c>
      <c r="Y71" s="95" t="s">
        <v>526</v>
      </c>
      <c r="Z71" s="95" t="s">
        <v>527</v>
      </c>
      <c r="AA71" s="95" t="s">
        <v>75</v>
      </c>
      <c r="AB71" s="95" t="s">
        <v>84</v>
      </c>
      <c r="AC71" s="79">
        <v>0.25</v>
      </c>
      <c r="AD71" s="80" t="s">
        <v>720</v>
      </c>
      <c r="AE71" s="335"/>
      <c r="AF71" s="335"/>
      <c r="AG71" s="61" t="s">
        <v>79</v>
      </c>
      <c r="AH71" s="95" t="s">
        <v>495</v>
      </c>
      <c r="AI71" s="95" t="s">
        <v>89</v>
      </c>
      <c r="AJ71" s="97" t="str">
        <f>IFERROR(VLOOKUP(AK71,'[3]4.Criterios'!$D$5:$F$9,3,1),"")</f>
        <v>Muy Baja</v>
      </c>
      <c r="AK71" s="98">
        <f>IFERROR(IF(AD71="Probabilidad",(AK70*(1-AC71)),IF(AD71="Impacto",AK70,"")),"")</f>
        <v>8.6435999999999985E-2</v>
      </c>
      <c r="AL71" s="97" t="str">
        <f>IFERROR(VLOOKUP(AM71,'[3]4.Criterios'!$D$14:$F$16,3,1),"")</f>
        <v>Moderado</v>
      </c>
      <c r="AM71" s="83">
        <f>IFERROR(IF(AD71="Impacto",IF((AM70*(1-AC71))&lt;0.4,0.4,(AM70*(1-AC71))),IF(AD71="Probabilidad",AM70,"")),"")</f>
        <v>0.60000000000000009</v>
      </c>
      <c r="AN71" s="97" t="str">
        <f>IFERROR(VLOOKUP(CONCATENATE(AJ71,AL71),[3]Niveles!$B$3:$E$17,4,0),"")</f>
        <v>Moderado</v>
      </c>
      <c r="AO71" s="315"/>
      <c r="AP71" s="329"/>
      <c r="AQ71" s="321"/>
      <c r="AR71" s="329"/>
      <c r="AS71" s="315"/>
      <c r="AT71" s="332"/>
      <c r="AU71" s="95"/>
      <c r="AV71" s="95"/>
      <c r="AW71" s="95"/>
      <c r="AX71" s="213"/>
      <c r="AY71" s="139"/>
      <c r="AZ71" s="100"/>
      <c r="BA71" s="101"/>
      <c r="BB71" s="110"/>
      <c r="BC71" s="103"/>
      <c r="BD71" s="101"/>
      <c r="BE71" s="104" t="s">
        <v>721</v>
      </c>
      <c r="BF71" s="190"/>
      <c r="BG71" s="192" t="s">
        <v>105</v>
      </c>
      <c r="BH71" s="202" t="s">
        <v>105</v>
      </c>
      <c r="BI71" s="201"/>
      <c r="BJ71" s="86"/>
      <c r="BK71" s="113" t="s">
        <v>528</v>
      </c>
      <c r="BL71" s="326"/>
      <c r="BM71" s="326"/>
      <c r="BN71" s="296"/>
    </row>
    <row r="72" spans="2:66" ht="66" customHeight="1" thickBot="1" x14ac:dyDescent="0.4">
      <c r="B72" s="116" t="s">
        <v>60</v>
      </c>
      <c r="C72" s="285" t="s">
        <v>853</v>
      </c>
      <c r="D72" s="304" t="s">
        <v>854</v>
      </c>
      <c r="E72" s="304" t="s">
        <v>855</v>
      </c>
      <c r="F72" s="336" t="s">
        <v>856</v>
      </c>
      <c r="G72" s="336" t="s">
        <v>857</v>
      </c>
      <c r="H72" s="324" t="str">
        <f t="shared" ref="H72" si="63">D72&amp;" "&amp;E72&amp;" "&amp;F72&amp;" "&amp;G72</f>
        <v>Posibilidad de manifestar preferencia favoreciendo con la publicación de un contenido a un tercero impidiendo la aplicación de criterios objetivos y meritocráticos</v>
      </c>
      <c r="I72" s="77" t="s">
        <v>752</v>
      </c>
      <c r="J72" s="304" t="s">
        <v>55</v>
      </c>
      <c r="K72" s="307">
        <v>12</v>
      </c>
      <c r="L72" s="310" t="s">
        <v>858</v>
      </c>
      <c r="M72" s="60" t="s">
        <v>488</v>
      </c>
      <c r="N72" s="60" t="s">
        <v>489</v>
      </c>
      <c r="O72" s="60" t="s">
        <v>490</v>
      </c>
      <c r="P72" s="60" t="s">
        <v>491</v>
      </c>
      <c r="Q72" s="313" t="str">
        <f>IFERROR(VLOOKUP(R72,'[3]4.Criterios'!$E$5:$F$9,2,0),"")</f>
        <v>Baja</v>
      </c>
      <c r="R72" s="316">
        <f>IF(K72&lt;&gt;"",VLOOKUP(K72,'[3]4.Criterios'!$B$5:$F$9,4,1),"")</f>
        <v>0.4</v>
      </c>
      <c r="S72" s="319" t="str">
        <f>IFERROR(VLOOKUP(T72,'[3]4.Criterios'!$E$14:$F$16,2,0),"")</f>
        <v>Mayor</v>
      </c>
      <c r="T72" s="316">
        <f>IFERROR(VLOOKUP(COUNTA(M72:P76),'[3]4.Criterios'!$B$14:$E$16,4,1),"")</f>
        <v>0.8</v>
      </c>
      <c r="U72" s="313" t="str">
        <f>IFERROR(VLOOKUP(CONCATENATE(Q72,S72),[3]Niveles!$B$3:$E$17,4,0),"")</f>
        <v>Alto</v>
      </c>
      <c r="V72" s="313">
        <f>IFERROR(VLOOKUP(CONCATENATE(Q72,S72),[3]Niveles!$B$3:$F$17,5,0),"")</f>
        <v>16</v>
      </c>
      <c r="W72" s="61">
        <v>1</v>
      </c>
      <c r="X72" s="61" t="s">
        <v>859</v>
      </c>
      <c r="Y72" s="61" t="s">
        <v>860</v>
      </c>
      <c r="Z72" s="61" t="s">
        <v>861</v>
      </c>
      <c r="AA72" s="61" t="s">
        <v>73</v>
      </c>
      <c r="AB72" s="61" t="s">
        <v>84</v>
      </c>
      <c r="AC72" s="64">
        <f>IFERROR(VLOOKUP(AA72,'[3]4.Criterios'!$I$6:$K$8,3,0)+VLOOKUP(AB72,'[3]4.Criterios'!$I$9:$K$10,3,0),"")</f>
        <v>0.4</v>
      </c>
      <c r="AD72" s="65" t="str">
        <f>IFERROR(VLOOKUP(AA72,[3]Niveles!$B$20:$C$22,2,0),"")</f>
        <v>Probabilidad</v>
      </c>
      <c r="AE72" s="333">
        <f t="shared" ref="AE72" ca="1" si="64">IFERROR(R72-AP72,"")</f>
        <v>0.23200000000000004</v>
      </c>
      <c r="AF72" s="333">
        <f t="shared" ref="AF72" ca="1" si="65">IFERROR(T72-AR72,"")</f>
        <v>0.19999999999999996</v>
      </c>
      <c r="AG72" s="61" t="s">
        <v>79</v>
      </c>
      <c r="AH72" s="61" t="s">
        <v>495</v>
      </c>
      <c r="AI72" s="61" t="s">
        <v>89</v>
      </c>
      <c r="AJ72" s="66" t="str">
        <f>IFERROR(VLOOKUP(AK72,'[3]4.Criterios'!$D$5:$F$9,3,1),"")</f>
        <v>Baja</v>
      </c>
      <c r="AK72" s="67">
        <f>IFERROR(IF(AD72="Probabilidad",(R72*(1-AC72)),IF(AD72="Impacto",R72,"")),"")</f>
        <v>0.24</v>
      </c>
      <c r="AL72" s="66" t="str">
        <f>IFERROR(VLOOKUP(AM72,'[3]4.Criterios'!$D$14:$F$16,3,1),"")</f>
        <v>Mayor</v>
      </c>
      <c r="AM72" s="68">
        <f>IFERROR(IF(AD72="Impacto",(T72*(1-AC72)),IF(AD72="Probabilidad",T72,"")),"")</f>
        <v>0.8</v>
      </c>
      <c r="AN72" s="66" t="str">
        <f>IFERROR(VLOOKUP(CONCATENATE(AJ72,AL72),[3]Niveles!$B$3:$E$17,4,0),"")</f>
        <v>Alto</v>
      </c>
      <c r="AO72" s="313" t="str">
        <f ca="1">OFFSET(AJ71,6-COUNTBLANK(AJ72:AJ77),0,1,1)</f>
        <v>Muy Baja</v>
      </c>
      <c r="AP72" s="327">
        <f ca="1">OFFSET(AK71,6-COUNTBLANK(AK72:AK77),0,1,1)</f>
        <v>0.16799999999999998</v>
      </c>
      <c r="AQ72" s="319" t="str">
        <f ca="1">OFFSET(AL71,6-COUNTBLANK(AL72:AL77),0,1,1)</f>
        <v>Moderado</v>
      </c>
      <c r="AR72" s="327">
        <f ca="1">OFFSET(AM71,6-COUNTBLANK(AM72:AM77),0,1,1)</f>
        <v>0.60000000000000009</v>
      </c>
      <c r="AS72" s="313" t="str">
        <f ca="1">OFFSET(AN71,6-COUNTBLANK(AN72:AN77),0,1,1)</f>
        <v>Moderado</v>
      </c>
      <c r="AT72" s="330">
        <f ca="1">IFERROR(VLOOKUP(CONCATENATE(AO72,AQ72),[3]Niveles!$B$3:$F$17,5,0),"")</f>
        <v>11</v>
      </c>
      <c r="AU72" s="61" t="s">
        <v>496</v>
      </c>
      <c r="AV72" s="124" t="s">
        <v>862</v>
      </c>
      <c r="AW72" s="124" t="s">
        <v>863</v>
      </c>
      <c r="AX72" s="214" t="s">
        <v>126</v>
      </c>
      <c r="AY72" s="128">
        <v>45230</v>
      </c>
      <c r="AZ72" s="71">
        <v>45275</v>
      </c>
      <c r="BA72" s="186" t="s">
        <v>864</v>
      </c>
      <c r="BB72" s="163" t="s">
        <v>94</v>
      </c>
      <c r="BC72" s="74" t="s">
        <v>865</v>
      </c>
      <c r="BD72" s="179" t="s">
        <v>866</v>
      </c>
      <c r="BE72" s="75" t="s">
        <v>867</v>
      </c>
      <c r="BF72" s="188" t="s">
        <v>104</v>
      </c>
      <c r="BG72" s="191" t="s">
        <v>104</v>
      </c>
      <c r="BH72" s="204" t="s">
        <v>104</v>
      </c>
      <c r="BI72" s="200" t="s">
        <v>105</v>
      </c>
      <c r="BJ72" s="164" t="s">
        <v>120</v>
      </c>
      <c r="BK72" s="114" t="s">
        <v>868</v>
      </c>
      <c r="BL72" s="324" t="s">
        <v>503</v>
      </c>
      <c r="BM72" s="324" t="s">
        <v>503</v>
      </c>
      <c r="BN72" s="324" t="s">
        <v>869</v>
      </c>
    </row>
    <row r="73" spans="2:66" ht="66" customHeight="1" thickBot="1" x14ac:dyDescent="0.4">
      <c r="B73" s="116" t="s">
        <v>60</v>
      </c>
      <c r="C73" s="286"/>
      <c r="D73" s="305"/>
      <c r="E73" s="305"/>
      <c r="F73" s="337"/>
      <c r="G73" s="337"/>
      <c r="H73" s="325"/>
      <c r="I73" s="77" t="s">
        <v>870</v>
      </c>
      <c r="J73" s="305"/>
      <c r="K73" s="308"/>
      <c r="L73" s="311"/>
      <c r="M73" s="77" t="s">
        <v>506</v>
      </c>
      <c r="N73" s="77"/>
      <c r="O73" s="77" t="s">
        <v>508</v>
      </c>
      <c r="P73" s="77"/>
      <c r="Q73" s="314"/>
      <c r="R73" s="317"/>
      <c r="S73" s="320"/>
      <c r="T73" s="317"/>
      <c r="U73" s="314"/>
      <c r="V73" s="314"/>
      <c r="W73" s="78">
        <v>2</v>
      </c>
      <c r="X73" s="78" t="s">
        <v>521</v>
      </c>
      <c r="Y73" s="78" t="s">
        <v>522</v>
      </c>
      <c r="Z73" s="78" t="s">
        <v>523</v>
      </c>
      <c r="AA73" s="78" t="s">
        <v>74</v>
      </c>
      <c r="AB73" s="78" t="s">
        <v>84</v>
      </c>
      <c r="AC73" s="79">
        <f>IFERROR(VLOOKUP(AA73,'[3]4.Criterios'!$I$6:$K$8,3,0)+VLOOKUP(AB73,'[3]4.Criterios'!$I$9:$K$10,3,0),"")</f>
        <v>0.3</v>
      </c>
      <c r="AD73" s="80" t="str">
        <f>IFERROR(VLOOKUP(AA73,[3]Niveles!$B$20:$C$22,2,0),"")</f>
        <v>Probabilidad</v>
      </c>
      <c r="AE73" s="334"/>
      <c r="AF73" s="334"/>
      <c r="AG73" s="61" t="s">
        <v>79</v>
      </c>
      <c r="AH73" s="78" t="s">
        <v>495</v>
      </c>
      <c r="AI73" s="78" t="s">
        <v>89</v>
      </c>
      <c r="AJ73" s="81" t="str">
        <f>IFERROR(VLOOKUP(AK73,'[3]4.Criterios'!$D$5:$F$9,3,1),"")</f>
        <v>Muy Baja</v>
      </c>
      <c r="AK73" s="82">
        <f>IFERROR(IF(AD73="Probabilidad",(AK72*(1-AC73)),IF(AD73="Impacto",AK72,"")),"")</f>
        <v>0.16799999999999998</v>
      </c>
      <c r="AL73" s="81" t="str">
        <f>IFERROR(VLOOKUP(AM73,'[3]4.Criterios'!$D$14:$F$16,3,1),"")</f>
        <v>Mayor</v>
      </c>
      <c r="AM73" s="83">
        <f>IFERROR(IF(AD73="Impacto",IF((AM72*(1-AC73))&lt;0.4,0.4,(AM72*(1-AC73))),IF(AD73="Probabilidad",AM72,"")),"")</f>
        <v>0.8</v>
      </c>
      <c r="AN73" s="81" t="str">
        <f>IFERROR(VLOOKUP(CONCATENATE(AJ73,AL73),[3]Niveles!$B$3:$E$17,4,0),"")</f>
        <v>Alto</v>
      </c>
      <c r="AO73" s="314"/>
      <c r="AP73" s="328"/>
      <c r="AQ73" s="320"/>
      <c r="AR73" s="328"/>
      <c r="AS73" s="314"/>
      <c r="AT73" s="331"/>
      <c r="AU73" s="78" t="s">
        <v>496</v>
      </c>
      <c r="AV73" s="78" t="s">
        <v>871</v>
      </c>
      <c r="AW73" s="124" t="s">
        <v>859</v>
      </c>
      <c r="AX73" s="214" t="s">
        <v>126</v>
      </c>
      <c r="AY73" s="128">
        <v>45230</v>
      </c>
      <c r="AZ73" s="85">
        <v>45275</v>
      </c>
      <c r="BA73" s="86" t="s">
        <v>872</v>
      </c>
      <c r="BB73" s="162" t="s">
        <v>94</v>
      </c>
      <c r="BC73" s="88" t="s">
        <v>873</v>
      </c>
      <c r="BD73" s="86"/>
      <c r="BE73" s="89" t="s">
        <v>721</v>
      </c>
      <c r="BF73" s="189"/>
      <c r="BG73" s="192" t="s">
        <v>104</v>
      </c>
      <c r="BH73" s="202" t="s">
        <v>105</v>
      </c>
      <c r="BI73" s="201" t="s">
        <v>105</v>
      </c>
      <c r="BJ73" s="86"/>
      <c r="BK73" s="113" t="s">
        <v>578</v>
      </c>
      <c r="BL73" s="325"/>
      <c r="BM73" s="325"/>
      <c r="BN73" s="325"/>
    </row>
    <row r="74" spans="2:66" ht="66" customHeight="1" thickBot="1" x14ac:dyDescent="0.4">
      <c r="B74" s="116" t="s">
        <v>60</v>
      </c>
      <c r="C74" s="286"/>
      <c r="D74" s="305"/>
      <c r="E74" s="305"/>
      <c r="F74" s="337"/>
      <c r="G74" s="337"/>
      <c r="H74" s="325"/>
      <c r="I74" s="77" t="s">
        <v>874</v>
      </c>
      <c r="J74" s="305"/>
      <c r="K74" s="308"/>
      <c r="L74" s="311"/>
      <c r="M74" s="77"/>
      <c r="N74" s="77" t="s">
        <v>518</v>
      </c>
      <c r="O74" s="77" t="s">
        <v>519</v>
      </c>
      <c r="P74" s="77"/>
      <c r="Q74" s="314"/>
      <c r="R74" s="317"/>
      <c r="S74" s="320"/>
      <c r="T74" s="317"/>
      <c r="U74" s="314"/>
      <c r="V74" s="314"/>
      <c r="W74" s="78">
        <v>3</v>
      </c>
      <c r="X74" s="78" t="s">
        <v>525</v>
      </c>
      <c r="Y74" s="78" t="s">
        <v>526</v>
      </c>
      <c r="Z74" s="78" t="s">
        <v>527</v>
      </c>
      <c r="AA74" s="78" t="s">
        <v>75</v>
      </c>
      <c r="AB74" s="78" t="s">
        <v>84</v>
      </c>
      <c r="AC74" s="79">
        <f>IFERROR(VLOOKUP(AA74,'[3]4.Criterios'!$I$6:$K$8,3,0)+VLOOKUP(AB74,'[3]4.Criterios'!$I$9:$K$10,3,0),"")</f>
        <v>0.25</v>
      </c>
      <c r="AD74" s="80" t="str">
        <f>IFERROR(VLOOKUP(AA74,[3]Niveles!$B$20:$C$22,2,0),"")</f>
        <v>Impacto</v>
      </c>
      <c r="AE74" s="334"/>
      <c r="AF74" s="334"/>
      <c r="AG74" s="61" t="s">
        <v>79</v>
      </c>
      <c r="AH74" s="78" t="s">
        <v>495</v>
      </c>
      <c r="AI74" s="78" t="s">
        <v>89</v>
      </c>
      <c r="AJ74" s="81" t="str">
        <f>IFERROR(VLOOKUP(AK74,'[3]4.Criterios'!$D$5:$F$9,3,1),"")</f>
        <v>Muy Baja</v>
      </c>
      <c r="AK74" s="82">
        <f>IFERROR(IF(AD74="Probabilidad",(AK73*(1-AC74)),IF(AD74="Impacto",AK73,"")),"")</f>
        <v>0.16799999999999998</v>
      </c>
      <c r="AL74" s="81" t="str">
        <f>IFERROR(VLOOKUP(AM74,'[3]4.Criterios'!$D$14:$F$16,3,1),"")</f>
        <v>Moderado</v>
      </c>
      <c r="AM74" s="83">
        <f t="shared" ref="AM74:AM76" si="66">IFERROR(IF(AD74="Impacto",IF((AM73*(1-AC74))&lt;0.4,0.4,(AM73*(1-AC74))),IF(AD74="Probabilidad",AM73,"")),"")</f>
        <v>0.60000000000000009</v>
      </c>
      <c r="AN74" s="81" t="str">
        <f>IFERROR(VLOOKUP(CONCATENATE(AJ74,AL74),[3]Niveles!$B$3:$E$17,4,0),"")</f>
        <v>Moderado</v>
      </c>
      <c r="AO74" s="314"/>
      <c r="AP74" s="328"/>
      <c r="AQ74" s="320"/>
      <c r="AR74" s="328"/>
      <c r="AS74" s="314"/>
      <c r="AT74" s="331"/>
      <c r="AU74" s="78"/>
      <c r="AV74" s="78"/>
      <c r="AW74" s="78"/>
      <c r="AX74" s="212"/>
      <c r="AY74" s="129"/>
      <c r="AZ74" s="85"/>
      <c r="BA74" s="86"/>
      <c r="BB74" s="107"/>
      <c r="BC74" s="88"/>
      <c r="BD74" s="86"/>
      <c r="BE74" s="89" t="s">
        <v>721</v>
      </c>
      <c r="BF74" s="189"/>
      <c r="BG74" s="192" t="s">
        <v>105</v>
      </c>
      <c r="BH74" s="202" t="s">
        <v>105</v>
      </c>
      <c r="BI74" s="201"/>
      <c r="BJ74" s="86"/>
      <c r="BK74" s="113" t="s">
        <v>528</v>
      </c>
      <c r="BL74" s="325"/>
      <c r="BM74" s="325"/>
      <c r="BN74" s="325"/>
    </row>
    <row r="75" spans="2:66" ht="66" customHeight="1" thickBot="1" x14ac:dyDescent="0.4">
      <c r="B75" s="116" t="s">
        <v>60</v>
      </c>
      <c r="C75" s="286"/>
      <c r="D75" s="305"/>
      <c r="E75" s="305"/>
      <c r="F75" s="337"/>
      <c r="G75" s="337"/>
      <c r="H75" s="325"/>
      <c r="I75" s="77" t="s">
        <v>875</v>
      </c>
      <c r="J75" s="305"/>
      <c r="K75" s="308"/>
      <c r="L75" s="311"/>
      <c r="M75" s="77"/>
      <c r="N75" s="77"/>
      <c r="O75" s="77"/>
      <c r="P75" s="77"/>
      <c r="Q75" s="314"/>
      <c r="R75" s="317"/>
      <c r="S75" s="320"/>
      <c r="T75" s="317"/>
      <c r="U75" s="314"/>
      <c r="V75" s="314"/>
      <c r="W75" s="78">
        <v>4</v>
      </c>
      <c r="X75" s="78"/>
      <c r="Y75" s="78"/>
      <c r="Z75" s="78"/>
      <c r="AA75" s="78"/>
      <c r="AB75" s="78"/>
      <c r="AC75" s="79" t="str">
        <f>IFERROR(VLOOKUP(AA75,'[3]4.Criterios'!$I$6:$K$8,3,0)+VLOOKUP(AB75,'[3]4.Criterios'!$I$9:$K$10,3,0),"")</f>
        <v/>
      </c>
      <c r="AD75" s="80" t="str">
        <f>IFERROR(VLOOKUP(AA75,[3]Niveles!$B$20:$C$22,2,0),"")</f>
        <v/>
      </c>
      <c r="AE75" s="334"/>
      <c r="AF75" s="334"/>
      <c r="AG75" s="78"/>
      <c r="AH75" s="78"/>
      <c r="AI75" s="78"/>
      <c r="AJ75" s="81" t="str">
        <f>IFERROR(VLOOKUP(AK75,'[3]4.Criterios'!$D$5:$F$9,3,1),"")</f>
        <v/>
      </c>
      <c r="AK75" s="82" t="str">
        <f>IFERROR(IF(AD75="Probabilidad",(AK74*(1-AC75)),IF(AD75="Impacto",AK74,"")),"")</f>
        <v/>
      </c>
      <c r="AL75" s="81" t="str">
        <f>IFERROR(VLOOKUP(AM75,'[3]4.Criterios'!$D$14:$F$16,3,1),"")</f>
        <v/>
      </c>
      <c r="AM75" s="83" t="str">
        <f t="shared" si="66"/>
        <v/>
      </c>
      <c r="AN75" s="81" t="str">
        <f>IFERROR(VLOOKUP(CONCATENATE(AJ75,AL75),[3]Niveles!$B$3:$E$17,4,0),"")</f>
        <v/>
      </c>
      <c r="AO75" s="314"/>
      <c r="AP75" s="328"/>
      <c r="AQ75" s="320"/>
      <c r="AR75" s="328"/>
      <c r="AS75" s="314"/>
      <c r="AT75" s="331"/>
      <c r="AU75" s="78"/>
      <c r="AV75" s="78"/>
      <c r="AW75" s="78"/>
      <c r="AX75" s="212"/>
      <c r="AY75" s="129"/>
      <c r="AZ75" s="85"/>
      <c r="BA75" s="86"/>
      <c r="BB75" s="107"/>
      <c r="BC75" s="88"/>
      <c r="BD75" s="86"/>
      <c r="BE75" s="89"/>
      <c r="BF75" s="189"/>
      <c r="BG75" s="192"/>
      <c r="BH75" s="202"/>
      <c r="BI75" s="201"/>
      <c r="BJ75" s="86"/>
      <c r="BK75" s="91"/>
      <c r="BL75" s="325"/>
      <c r="BM75" s="325"/>
      <c r="BN75" s="325"/>
    </row>
    <row r="76" spans="2:66" ht="66" customHeight="1" thickBot="1" x14ac:dyDescent="0.4">
      <c r="B76" s="116" t="s">
        <v>60</v>
      </c>
      <c r="C76" s="286"/>
      <c r="D76" s="305"/>
      <c r="E76" s="305"/>
      <c r="F76" s="337"/>
      <c r="G76" s="337"/>
      <c r="H76" s="325"/>
      <c r="I76" s="77" t="s">
        <v>876</v>
      </c>
      <c r="J76" s="305"/>
      <c r="K76" s="308"/>
      <c r="L76" s="311"/>
      <c r="M76" s="77"/>
      <c r="N76" s="77"/>
      <c r="O76" s="77"/>
      <c r="P76" s="77"/>
      <c r="Q76" s="314"/>
      <c r="R76" s="317"/>
      <c r="S76" s="320"/>
      <c r="T76" s="317"/>
      <c r="U76" s="314"/>
      <c r="V76" s="314"/>
      <c r="W76" s="78">
        <v>5</v>
      </c>
      <c r="X76" s="78"/>
      <c r="Y76" s="78"/>
      <c r="Z76" s="78"/>
      <c r="AA76" s="78"/>
      <c r="AB76" s="78"/>
      <c r="AC76" s="79" t="str">
        <f>IFERROR(VLOOKUP(AA76,'[3]4.Criterios'!$I$6:$K$8,3,0)+VLOOKUP(AB76,'[3]4.Criterios'!$I$9:$K$10,3,0),"")</f>
        <v/>
      </c>
      <c r="AD76" s="80" t="str">
        <f>IFERROR(VLOOKUP(AA76,[3]Niveles!$B$20:$C$22,2,0),"")</f>
        <v/>
      </c>
      <c r="AE76" s="334"/>
      <c r="AF76" s="334"/>
      <c r="AG76" s="78"/>
      <c r="AH76" s="78"/>
      <c r="AI76" s="78"/>
      <c r="AJ76" s="81" t="str">
        <f>IFERROR(VLOOKUP(AK76,'[3]4.Criterios'!$D$5:$F$9,3,1),"")</f>
        <v/>
      </c>
      <c r="AK76" s="82" t="str">
        <f>IFERROR(IF(AD76="Probabilidad",(AK75*(1-AC76)),IF(AD76="Impacto",AK75,"")),"")</f>
        <v/>
      </c>
      <c r="AL76" s="81" t="str">
        <f>IFERROR(VLOOKUP(AM76,'[3]4.Criterios'!$D$14:$F$16,3,1),"")</f>
        <v/>
      </c>
      <c r="AM76" s="83" t="str">
        <f t="shared" si="66"/>
        <v/>
      </c>
      <c r="AN76" s="81" t="str">
        <f>IFERROR(VLOOKUP(CONCATENATE(AJ76,AL76),[3]Niveles!$B$3:$E$17,4,0),"")</f>
        <v/>
      </c>
      <c r="AO76" s="314"/>
      <c r="AP76" s="328"/>
      <c r="AQ76" s="320"/>
      <c r="AR76" s="328"/>
      <c r="AS76" s="314"/>
      <c r="AT76" s="331"/>
      <c r="AU76" s="78"/>
      <c r="AV76" s="78"/>
      <c r="AW76" s="78"/>
      <c r="AX76" s="212"/>
      <c r="AY76" s="129"/>
      <c r="AZ76" s="85"/>
      <c r="BA76" s="86"/>
      <c r="BB76" s="107"/>
      <c r="BC76" s="88"/>
      <c r="BD76" s="86"/>
      <c r="BE76" s="89"/>
      <c r="BF76" s="189"/>
      <c r="BG76" s="192"/>
      <c r="BH76" s="202"/>
      <c r="BI76" s="201"/>
      <c r="BJ76" s="86"/>
      <c r="BK76" s="91"/>
      <c r="BL76" s="325"/>
      <c r="BM76" s="325"/>
      <c r="BN76" s="325"/>
    </row>
    <row r="77" spans="2:66" ht="66" customHeight="1" thickBot="1" x14ac:dyDescent="0.4">
      <c r="B77" s="116" t="s">
        <v>60</v>
      </c>
      <c r="C77" s="287"/>
      <c r="D77" s="306"/>
      <c r="E77" s="306"/>
      <c r="F77" s="338"/>
      <c r="G77" s="338"/>
      <c r="H77" s="326"/>
      <c r="I77" s="92"/>
      <c r="J77" s="306"/>
      <c r="K77" s="309"/>
      <c r="L77" s="312"/>
      <c r="M77" s="93"/>
      <c r="N77" s="93"/>
      <c r="O77" s="93"/>
      <c r="P77" s="94"/>
      <c r="Q77" s="315"/>
      <c r="R77" s="318"/>
      <c r="S77" s="321"/>
      <c r="T77" s="318"/>
      <c r="U77" s="315"/>
      <c r="V77" s="315"/>
      <c r="W77" s="95">
        <v>6</v>
      </c>
      <c r="X77" s="95"/>
      <c r="Y77" s="95"/>
      <c r="Z77" s="95"/>
      <c r="AA77" s="95"/>
      <c r="AB77" s="95"/>
      <c r="AC77" s="79" t="str">
        <f>IFERROR(VLOOKUP(AA77,'[3]4.Criterios'!$I$6:$K$8,3,0)+VLOOKUP(AB77,'[3]4.Criterios'!$I$9:$K$10,3,0),"")</f>
        <v/>
      </c>
      <c r="AD77" s="80" t="str">
        <f>IFERROR(VLOOKUP(AA77,[3]Niveles!$B$20:$C$22,2,0),"")</f>
        <v/>
      </c>
      <c r="AE77" s="335"/>
      <c r="AF77" s="335"/>
      <c r="AG77" s="95"/>
      <c r="AH77" s="95"/>
      <c r="AI77" s="95"/>
      <c r="AJ77" s="97" t="str">
        <f>IFERROR(VLOOKUP(AK77,'[3]4.Criterios'!$D$5:$F$9,3,1),"")</f>
        <v/>
      </c>
      <c r="AK77" s="98" t="str">
        <f>IFERROR(IF(AD77="Probabilidad",(AK76*(1-AC77)),IF(AD77="Impacto",AK76,"")),"")</f>
        <v/>
      </c>
      <c r="AL77" s="97" t="str">
        <f>IFERROR(VLOOKUP(AM77,'[3]4.Criterios'!$D$14:$F$16,3,1),"")</f>
        <v/>
      </c>
      <c r="AM77" s="83" t="str">
        <f>IFERROR(IF(AD77="Impacto",IF((AM76*(1-AC77))&lt;0.4,0.4,(AM76*(1-AC77))),IF(AD77="Probabilidad",AM76,"")),"")</f>
        <v/>
      </c>
      <c r="AN77" s="97" t="str">
        <f>IFERROR(VLOOKUP(CONCATENATE(AJ77,AL77),[3]Niveles!$B$3:$E$17,4,0),"")</f>
        <v/>
      </c>
      <c r="AO77" s="315"/>
      <c r="AP77" s="329"/>
      <c r="AQ77" s="321"/>
      <c r="AR77" s="329"/>
      <c r="AS77" s="315"/>
      <c r="AT77" s="332"/>
      <c r="AU77" s="95"/>
      <c r="AV77" s="95"/>
      <c r="AW77" s="95"/>
      <c r="AX77" s="213"/>
      <c r="AY77" s="139"/>
      <c r="AZ77" s="100"/>
      <c r="BA77" s="101"/>
      <c r="BB77" s="110"/>
      <c r="BC77" s="103"/>
      <c r="BD77" s="101"/>
      <c r="BE77" s="104"/>
      <c r="BF77" s="190"/>
      <c r="BG77" s="193"/>
      <c r="BH77" s="203"/>
      <c r="BI77" s="199"/>
      <c r="BJ77" s="101"/>
      <c r="BK77" s="106"/>
      <c r="BL77" s="326"/>
      <c r="BM77" s="326"/>
      <c r="BN77" s="326"/>
    </row>
    <row r="78" spans="2:66" s="177" customFormat="1" ht="66" customHeight="1" thickBot="1" x14ac:dyDescent="0.4">
      <c r="B78" s="161" t="s">
        <v>64</v>
      </c>
      <c r="C78" s="285" t="s">
        <v>877</v>
      </c>
      <c r="D78" s="342" t="s">
        <v>878</v>
      </c>
      <c r="E78" s="342" t="s">
        <v>879</v>
      </c>
      <c r="F78" s="336" t="s">
        <v>624</v>
      </c>
      <c r="G78" s="345" t="s">
        <v>880</v>
      </c>
      <c r="H78" s="348" t="str">
        <f>D78&amp;" "&amp;E78&amp;" "&amp;F78&amp;" "&amp;G78</f>
        <v>Posibilidad de sustraer los insumos, productos y bienes almacenados en la bodegas institucionales afectando la capacidad para cumplir los objetivos de la entidad a nombre propio o de un tercero con el fin de desviar el uso de los recursos para otros propósitos</v>
      </c>
      <c r="I78" s="77" t="s">
        <v>881</v>
      </c>
      <c r="J78" s="342" t="s">
        <v>56</v>
      </c>
      <c r="K78" s="351">
        <v>243</v>
      </c>
      <c r="L78" s="354" t="s">
        <v>882</v>
      </c>
      <c r="M78" s="60" t="s">
        <v>488</v>
      </c>
      <c r="N78" s="60" t="s">
        <v>489</v>
      </c>
      <c r="O78" s="60"/>
      <c r="P78" s="60" t="s">
        <v>491</v>
      </c>
      <c r="Q78" s="357" t="s">
        <v>700</v>
      </c>
      <c r="R78" s="360">
        <v>0.6</v>
      </c>
      <c r="S78" s="363" t="s">
        <v>701</v>
      </c>
      <c r="T78" s="360">
        <v>0.8</v>
      </c>
      <c r="U78" s="357" t="s">
        <v>99</v>
      </c>
      <c r="V78" s="357">
        <v>17</v>
      </c>
      <c r="W78" s="140">
        <v>1</v>
      </c>
      <c r="X78" s="61" t="s">
        <v>883</v>
      </c>
      <c r="Y78" s="61" t="s">
        <v>884</v>
      </c>
      <c r="Z78" s="61" t="s">
        <v>885</v>
      </c>
      <c r="AA78" s="140" t="s">
        <v>73</v>
      </c>
      <c r="AB78" s="140" t="s">
        <v>84</v>
      </c>
      <c r="AC78" s="141">
        <v>0.4</v>
      </c>
      <c r="AD78" s="142" t="s">
        <v>705</v>
      </c>
      <c r="AE78" s="369">
        <f t="shared" ref="AE78" ca="1" si="67">IFERROR(R78-AP78,"")</f>
        <v>0.34799999999999998</v>
      </c>
      <c r="AF78" s="369">
        <f t="shared" ref="AF78" ca="1" si="68">IFERROR(T78-AR78,"")</f>
        <v>0.19999999999999996</v>
      </c>
      <c r="AG78" s="140" t="s">
        <v>80</v>
      </c>
      <c r="AH78" s="140" t="s">
        <v>495</v>
      </c>
      <c r="AI78" s="140" t="s">
        <v>90</v>
      </c>
      <c r="AJ78" s="66" t="s">
        <v>886</v>
      </c>
      <c r="AK78" s="67">
        <f>IFERROR(IF(AD78="Probabilidad",(R78*(1-AC78)),IF(AD78="Impacto",R78,"")),"")</f>
        <v>0.36</v>
      </c>
      <c r="AL78" s="66" t="s">
        <v>701</v>
      </c>
      <c r="AM78" s="68">
        <f>IFERROR(IF(AD78="Impacto",(T78*(1-AC78)),IF(AD78="Probabilidad",T78,"")),"")</f>
        <v>0.8</v>
      </c>
      <c r="AN78" s="66" t="s">
        <v>99</v>
      </c>
      <c r="AO78" s="313" t="str">
        <f ca="1">OFFSET(AJ77,6-COUNTBLANK(AJ78:AJ83),0,1,1)</f>
        <v>Baja</v>
      </c>
      <c r="AP78" s="327">
        <f ca="1">OFFSET(AK77,6-COUNTBLANK(AK78:AK83),0,1,1)</f>
        <v>0.252</v>
      </c>
      <c r="AQ78" s="319" t="str">
        <f ca="1">OFFSET(AL77,6-COUNTBLANK(AL78:AL83),0,1,1)</f>
        <v>Moderado</v>
      </c>
      <c r="AR78" s="327">
        <f ca="1">OFFSET(AM77,6-COUNTBLANK(AM78:AM83),0,1,1)</f>
        <v>0.60000000000000009</v>
      </c>
      <c r="AS78" s="313" t="str">
        <f ca="1">OFFSET(AN77,6-COUNTBLANK(AN78:AN83),0,1,1)</f>
        <v>Moderado</v>
      </c>
      <c r="AT78" s="330">
        <f ca="1">IFERROR(VLOOKUP(CONCATENATE(AO78,AQ78),[3]Niveles!$B$3:$F$17,5,0),"")</f>
        <v>12</v>
      </c>
      <c r="AU78" s="143" t="s">
        <v>496</v>
      </c>
      <c r="AV78" s="78" t="s">
        <v>887</v>
      </c>
      <c r="AW78" s="124" t="s">
        <v>888</v>
      </c>
      <c r="AX78" s="214" t="s">
        <v>126</v>
      </c>
      <c r="AY78" s="144">
        <v>45138</v>
      </c>
      <c r="AZ78" s="76">
        <v>45177</v>
      </c>
      <c r="BA78" s="72" t="s">
        <v>889</v>
      </c>
      <c r="BB78" s="163" t="s">
        <v>94</v>
      </c>
      <c r="BC78" s="74" t="s">
        <v>890</v>
      </c>
      <c r="BD78" s="72"/>
      <c r="BE78" s="75" t="s">
        <v>891</v>
      </c>
      <c r="BF78" s="188" t="s">
        <v>104</v>
      </c>
      <c r="BG78" s="191" t="s">
        <v>104</v>
      </c>
      <c r="BH78" s="204" t="s">
        <v>105</v>
      </c>
      <c r="BI78" s="200" t="s">
        <v>105</v>
      </c>
      <c r="BJ78" s="164" t="s">
        <v>120</v>
      </c>
      <c r="BK78" s="125" t="s">
        <v>892</v>
      </c>
      <c r="BL78" s="324" t="s">
        <v>503</v>
      </c>
      <c r="BM78" s="324" t="s">
        <v>503</v>
      </c>
      <c r="BN78" s="324" t="s">
        <v>893</v>
      </c>
    </row>
    <row r="79" spans="2:66" s="177" customFormat="1" ht="66" customHeight="1" thickBot="1" x14ac:dyDescent="0.4">
      <c r="B79" s="161" t="s">
        <v>64</v>
      </c>
      <c r="C79" s="286"/>
      <c r="D79" s="343"/>
      <c r="E79" s="343"/>
      <c r="F79" s="337"/>
      <c r="G79" s="346"/>
      <c r="H79" s="349"/>
      <c r="I79" s="145" t="s">
        <v>894</v>
      </c>
      <c r="J79" s="343"/>
      <c r="K79" s="352"/>
      <c r="L79" s="355"/>
      <c r="M79" s="77" t="s">
        <v>506</v>
      </c>
      <c r="N79" s="77"/>
      <c r="O79" s="77"/>
      <c r="P79" s="77"/>
      <c r="Q79" s="358"/>
      <c r="R79" s="361"/>
      <c r="S79" s="364"/>
      <c r="T79" s="361"/>
      <c r="U79" s="358"/>
      <c r="V79" s="358"/>
      <c r="W79" s="78">
        <v>2</v>
      </c>
      <c r="X79" s="78" t="s">
        <v>521</v>
      </c>
      <c r="Y79" s="78" t="s">
        <v>522</v>
      </c>
      <c r="Z79" s="78" t="s">
        <v>523</v>
      </c>
      <c r="AA79" s="78" t="s">
        <v>74</v>
      </c>
      <c r="AB79" s="78" t="s">
        <v>84</v>
      </c>
      <c r="AC79" s="146">
        <v>0.3</v>
      </c>
      <c r="AD79" s="147" t="s">
        <v>705</v>
      </c>
      <c r="AE79" s="370"/>
      <c r="AF79" s="370"/>
      <c r="AG79" s="61" t="s">
        <v>79</v>
      </c>
      <c r="AH79" s="78" t="s">
        <v>495</v>
      </c>
      <c r="AI79" s="78" t="s">
        <v>89</v>
      </c>
      <c r="AJ79" s="81" t="s">
        <v>886</v>
      </c>
      <c r="AK79" s="82">
        <f>IFERROR(IF(AD79="Probabilidad",(AK78*(1-AC79)),IF(AD79="Impacto",AK78,"")),"")</f>
        <v>0.252</v>
      </c>
      <c r="AL79" s="81" t="s">
        <v>701</v>
      </c>
      <c r="AM79" s="83">
        <f>IFERROR(IF(AD79="Impacto",IF((AM78*(1-AC79))&lt;0.4,0.4,(AM78*(1-AC79))),IF(AD79="Probabilidad",AM78,"")),"")</f>
        <v>0.8</v>
      </c>
      <c r="AN79" s="81" t="s">
        <v>99</v>
      </c>
      <c r="AO79" s="314"/>
      <c r="AP79" s="328"/>
      <c r="AQ79" s="320"/>
      <c r="AR79" s="328"/>
      <c r="AS79" s="314"/>
      <c r="AT79" s="331"/>
      <c r="AU79" s="143" t="s">
        <v>496</v>
      </c>
      <c r="AV79" s="78" t="s">
        <v>895</v>
      </c>
      <c r="AW79" s="78" t="s">
        <v>896</v>
      </c>
      <c r="AX79" s="212" t="s">
        <v>130</v>
      </c>
      <c r="AY79" s="148">
        <v>45198</v>
      </c>
      <c r="AZ79" s="76">
        <v>45286</v>
      </c>
      <c r="BA79" s="86" t="s">
        <v>897</v>
      </c>
      <c r="BB79" s="162" t="s">
        <v>94</v>
      </c>
      <c r="BC79" s="187" t="s">
        <v>898</v>
      </c>
      <c r="BD79" s="86"/>
      <c r="BE79" s="89" t="s">
        <v>721</v>
      </c>
      <c r="BF79" s="189"/>
      <c r="BG79" s="192" t="s">
        <v>104</v>
      </c>
      <c r="BH79" s="202" t="s">
        <v>105</v>
      </c>
      <c r="BI79" s="201" t="s">
        <v>105</v>
      </c>
      <c r="BJ79" s="86"/>
      <c r="BK79" s="113" t="s">
        <v>578</v>
      </c>
      <c r="BL79" s="325"/>
      <c r="BM79" s="325"/>
      <c r="BN79" s="325"/>
    </row>
    <row r="80" spans="2:66" s="177" customFormat="1" ht="66" customHeight="1" thickBot="1" x14ac:dyDescent="0.4">
      <c r="B80" s="161" t="s">
        <v>64</v>
      </c>
      <c r="C80" s="286"/>
      <c r="D80" s="343"/>
      <c r="E80" s="343"/>
      <c r="F80" s="337"/>
      <c r="G80" s="346"/>
      <c r="H80" s="349"/>
      <c r="I80" s="145" t="s">
        <v>899</v>
      </c>
      <c r="J80" s="343"/>
      <c r="K80" s="352"/>
      <c r="L80" s="355"/>
      <c r="M80" s="77"/>
      <c r="N80" s="77"/>
      <c r="O80" s="77" t="s">
        <v>519</v>
      </c>
      <c r="P80" s="77"/>
      <c r="Q80" s="358"/>
      <c r="R80" s="361"/>
      <c r="S80" s="364"/>
      <c r="T80" s="361"/>
      <c r="U80" s="358"/>
      <c r="V80" s="358"/>
      <c r="W80" s="78">
        <v>3</v>
      </c>
      <c r="X80" s="78" t="s">
        <v>525</v>
      </c>
      <c r="Y80" s="78" t="s">
        <v>526</v>
      </c>
      <c r="Z80" s="78" t="s">
        <v>527</v>
      </c>
      <c r="AA80" s="78" t="s">
        <v>75</v>
      </c>
      <c r="AB80" s="78" t="s">
        <v>84</v>
      </c>
      <c r="AC80" s="146">
        <v>0.25</v>
      </c>
      <c r="AD80" s="147" t="s">
        <v>720</v>
      </c>
      <c r="AE80" s="370"/>
      <c r="AF80" s="370"/>
      <c r="AG80" s="61" t="s">
        <v>79</v>
      </c>
      <c r="AH80" s="78" t="s">
        <v>495</v>
      </c>
      <c r="AI80" s="78" t="s">
        <v>89</v>
      </c>
      <c r="AJ80" s="81" t="s">
        <v>886</v>
      </c>
      <c r="AK80" s="82">
        <f>IFERROR(IF(AD80="Probabilidad",(AK79*(1-AC80)),IF(AD80="Impacto",AK79,"")),"")</f>
        <v>0.252</v>
      </c>
      <c r="AL80" s="81" t="s">
        <v>100</v>
      </c>
      <c r="AM80" s="83">
        <f>IFERROR(IF(AD80="Impacto",IF((AM79*(1-AC80))&lt;0.4,0.4,(AM79*(1-AC80))),IF(AD80="Probabilidad",AM79,"")),"")</f>
        <v>0.60000000000000009</v>
      </c>
      <c r="AN80" s="81" t="s">
        <v>100</v>
      </c>
      <c r="AO80" s="314"/>
      <c r="AP80" s="328"/>
      <c r="AQ80" s="320"/>
      <c r="AR80" s="328"/>
      <c r="AS80" s="314"/>
      <c r="AT80" s="331"/>
      <c r="AU80" s="143" t="s">
        <v>496</v>
      </c>
      <c r="AV80" s="78" t="s">
        <v>900</v>
      </c>
      <c r="AW80" s="78" t="s">
        <v>901</v>
      </c>
      <c r="AX80" s="212" t="s">
        <v>130</v>
      </c>
      <c r="AY80" s="148">
        <v>45198</v>
      </c>
      <c r="AZ80" s="76">
        <v>45286</v>
      </c>
      <c r="BA80" s="86" t="s">
        <v>902</v>
      </c>
      <c r="BB80" s="162" t="s">
        <v>94</v>
      </c>
      <c r="BC80" s="88" t="s">
        <v>903</v>
      </c>
      <c r="BD80" s="86"/>
      <c r="BE80" s="89" t="s">
        <v>721</v>
      </c>
      <c r="BF80" s="189"/>
      <c r="BG80" s="192" t="s">
        <v>105</v>
      </c>
      <c r="BH80" s="202" t="s">
        <v>105</v>
      </c>
      <c r="BI80" s="201" t="s">
        <v>105</v>
      </c>
      <c r="BJ80" s="86"/>
      <c r="BK80" s="113" t="s">
        <v>528</v>
      </c>
      <c r="BL80" s="325"/>
      <c r="BM80" s="325"/>
      <c r="BN80" s="325"/>
    </row>
    <row r="81" spans="2:66" s="177" customFormat="1" ht="66" customHeight="1" thickBot="1" x14ac:dyDescent="0.4">
      <c r="B81" s="161" t="s">
        <v>64</v>
      </c>
      <c r="C81" s="286"/>
      <c r="D81" s="343"/>
      <c r="E81" s="343"/>
      <c r="F81" s="337"/>
      <c r="G81" s="346"/>
      <c r="H81" s="349"/>
      <c r="I81" s="145"/>
      <c r="J81" s="343"/>
      <c r="K81" s="352"/>
      <c r="L81" s="355"/>
      <c r="M81" s="77"/>
      <c r="N81" s="77"/>
      <c r="O81" s="77"/>
      <c r="P81" s="77"/>
      <c r="Q81" s="358"/>
      <c r="R81" s="361"/>
      <c r="S81" s="364"/>
      <c r="T81" s="361"/>
      <c r="U81" s="358"/>
      <c r="V81" s="358"/>
      <c r="W81" s="143">
        <v>4</v>
      </c>
      <c r="X81" s="78"/>
      <c r="Y81" s="78"/>
      <c r="Z81" s="78"/>
      <c r="AA81" s="143"/>
      <c r="AB81" s="143"/>
      <c r="AC81" s="146" t="s">
        <v>728</v>
      </c>
      <c r="AD81" s="147" t="s">
        <v>728</v>
      </c>
      <c r="AE81" s="370"/>
      <c r="AF81" s="370"/>
      <c r="AG81" s="143"/>
      <c r="AH81" s="143"/>
      <c r="AI81" s="143"/>
      <c r="AJ81" s="81" t="s">
        <v>728</v>
      </c>
      <c r="AK81" s="82" t="str">
        <f>IFERROR(IF(AD81="Probabilidad",(AK80*(1-AC81)),IF(AD81="Impacto",AK80,"")),"")</f>
        <v/>
      </c>
      <c r="AL81" s="81" t="s">
        <v>728</v>
      </c>
      <c r="AM81" s="83" t="str">
        <f>IFERROR(IF(AD81="Impacto",IF((AM80*(1-AC81))&lt;0.4,0.4,(AM80*(1-AC81))),IF(AD81="Probabilidad",AM80,"")),"")</f>
        <v/>
      </c>
      <c r="AN81" s="81" t="s">
        <v>728</v>
      </c>
      <c r="AO81" s="314"/>
      <c r="AP81" s="328"/>
      <c r="AQ81" s="320"/>
      <c r="AR81" s="328"/>
      <c r="AS81" s="314"/>
      <c r="AT81" s="331"/>
      <c r="AU81" s="143"/>
      <c r="AV81" s="78"/>
      <c r="AW81" s="78"/>
      <c r="AX81" s="212"/>
      <c r="AY81" s="148"/>
      <c r="AZ81" s="90"/>
      <c r="BA81" s="86"/>
      <c r="BB81" s="107"/>
      <c r="BC81" s="88"/>
      <c r="BD81" s="86"/>
      <c r="BE81" s="89"/>
      <c r="BF81" s="189"/>
      <c r="BG81" s="192"/>
      <c r="BH81" s="202"/>
      <c r="BI81" s="201"/>
      <c r="BJ81" s="86"/>
      <c r="BK81" s="91"/>
      <c r="BL81" s="325"/>
      <c r="BM81" s="325"/>
      <c r="BN81" s="325"/>
    </row>
    <row r="82" spans="2:66" s="177" customFormat="1" ht="66" customHeight="1" thickBot="1" x14ac:dyDescent="0.4">
      <c r="B82" s="161" t="s">
        <v>64</v>
      </c>
      <c r="C82" s="286"/>
      <c r="D82" s="343"/>
      <c r="E82" s="343"/>
      <c r="F82" s="337"/>
      <c r="G82" s="346"/>
      <c r="H82" s="349"/>
      <c r="I82" s="145"/>
      <c r="J82" s="343"/>
      <c r="K82" s="352"/>
      <c r="L82" s="355"/>
      <c r="M82" s="77" t="s">
        <v>575</v>
      </c>
      <c r="N82" s="77"/>
      <c r="O82" s="77"/>
      <c r="P82" s="77"/>
      <c r="Q82" s="358"/>
      <c r="R82" s="361"/>
      <c r="S82" s="364"/>
      <c r="T82" s="361"/>
      <c r="U82" s="358"/>
      <c r="V82" s="358"/>
      <c r="W82" s="143">
        <v>5</v>
      </c>
      <c r="X82" s="78"/>
      <c r="Y82" s="78"/>
      <c r="Z82" s="78"/>
      <c r="AA82" s="143"/>
      <c r="AB82" s="143"/>
      <c r="AC82" s="146" t="s">
        <v>728</v>
      </c>
      <c r="AD82" s="147" t="s">
        <v>728</v>
      </c>
      <c r="AE82" s="370"/>
      <c r="AF82" s="370"/>
      <c r="AG82" s="143"/>
      <c r="AH82" s="143"/>
      <c r="AI82" s="143"/>
      <c r="AJ82" s="81" t="s">
        <v>728</v>
      </c>
      <c r="AK82" s="82" t="str">
        <f>IFERROR(IF(AD82="Probabilidad",(AK81*(1-AC82)),IF(AD82="Impacto",AK81,"")),"")</f>
        <v/>
      </c>
      <c r="AL82" s="81" t="s">
        <v>728</v>
      </c>
      <c r="AM82" s="83" t="str">
        <f t="shared" ref="AM82" si="69">IFERROR(IF(AD82="Impacto",IF((AM81*(1-AC82))&lt;0.4,0.4,(AM81*(1-AC82))),IF(AD82="Probabilidad",AM81,"")),"")</f>
        <v/>
      </c>
      <c r="AN82" s="81" t="s">
        <v>728</v>
      </c>
      <c r="AO82" s="314"/>
      <c r="AP82" s="328"/>
      <c r="AQ82" s="320"/>
      <c r="AR82" s="328"/>
      <c r="AS82" s="314"/>
      <c r="AT82" s="331"/>
      <c r="AU82" s="143"/>
      <c r="AV82" s="78"/>
      <c r="AW82" s="78"/>
      <c r="AX82" s="212"/>
      <c r="AY82" s="148"/>
      <c r="AZ82" s="90"/>
      <c r="BA82" s="86"/>
      <c r="BB82" s="107"/>
      <c r="BC82" s="88"/>
      <c r="BD82" s="86"/>
      <c r="BE82" s="89"/>
      <c r="BF82" s="189"/>
      <c r="BG82" s="192"/>
      <c r="BH82" s="202"/>
      <c r="BI82" s="201"/>
      <c r="BJ82" s="86"/>
      <c r="BK82" s="91"/>
      <c r="BL82" s="325"/>
      <c r="BM82" s="325"/>
      <c r="BN82" s="325"/>
    </row>
    <row r="83" spans="2:66" s="177" customFormat="1" ht="66" customHeight="1" thickBot="1" x14ac:dyDescent="0.4">
      <c r="B83" s="161" t="s">
        <v>64</v>
      </c>
      <c r="C83" s="287"/>
      <c r="D83" s="344"/>
      <c r="E83" s="344"/>
      <c r="F83" s="338"/>
      <c r="G83" s="347"/>
      <c r="H83" s="350"/>
      <c r="I83" s="149"/>
      <c r="J83" s="344"/>
      <c r="K83" s="353"/>
      <c r="L83" s="356"/>
      <c r="M83" s="93"/>
      <c r="N83" s="93"/>
      <c r="O83" s="93"/>
      <c r="P83" s="94"/>
      <c r="Q83" s="359"/>
      <c r="R83" s="362"/>
      <c r="S83" s="365"/>
      <c r="T83" s="362"/>
      <c r="U83" s="359"/>
      <c r="V83" s="359"/>
      <c r="W83" s="150">
        <v>6</v>
      </c>
      <c r="X83" s="95"/>
      <c r="Y83" s="95"/>
      <c r="Z83" s="95"/>
      <c r="AA83" s="150"/>
      <c r="AB83" s="150"/>
      <c r="AC83" s="146" t="s">
        <v>728</v>
      </c>
      <c r="AD83" s="147" t="s">
        <v>728</v>
      </c>
      <c r="AE83" s="371"/>
      <c r="AF83" s="371"/>
      <c r="AG83" s="150"/>
      <c r="AH83" s="150"/>
      <c r="AI83" s="150"/>
      <c r="AJ83" s="97" t="s">
        <v>728</v>
      </c>
      <c r="AK83" s="98" t="str">
        <f>IFERROR(IF(AD83="Probabilidad",(AK82*(1-AC83)),IF(AD83="Impacto",AK82,"")),"")</f>
        <v/>
      </c>
      <c r="AL83" s="97" t="s">
        <v>728</v>
      </c>
      <c r="AM83" s="83" t="str">
        <f>IFERROR(IF(AD83="Impacto",IF((AM82*(1-AC83))&lt;0.4,0.4,(AM82*(1-AC83))),IF(AD83="Probabilidad",AM82,"")),"")</f>
        <v/>
      </c>
      <c r="AN83" s="97" t="s">
        <v>728</v>
      </c>
      <c r="AO83" s="315"/>
      <c r="AP83" s="329"/>
      <c r="AQ83" s="321"/>
      <c r="AR83" s="329"/>
      <c r="AS83" s="315"/>
      <c r="AT83" s="332"/>
      <c r="AU83" s="150"/>
      <c r="AV83" s="95"/>
      <c r="AW83" s="151"/>
      <c r="AX83" s="217"/>
      <c r="AY83" s="151"/>
      <c r="AZ83" s="105"/>
      <c r="BA83" s="101"/>
      <c r="BB83" s="110"/>
      <c r="BC83" s="103"/>
      <c r="BD83" s="101"/>
      <c r="BE83" s="104"/>
      <c r="BF83" s="190"/>
      <c r="BG83" s="193"/>
      <c r="BH83" s="203"/>
      <c r="BI83" s="199"/>
      <c r="BJ83" s="101"/>
      <c r="BK83" s="106"/>
      <c r="BL83" s="326"/>
      <c r="BM83" s="326"/>
      <c r="BN83" s="326"/>
    </row>
    <row r="84" spans="2:66" s="177" customFormat="1" ht="90.75" customHeight="1" thickBot="1" x14ac:dyDescent="0.4">
      <c r="B84" s="161" t="s">
        <v>62</v>
      </c>
      <c r="C84" s="285" t="s">
        <v>904</v>
      </c>
      <c r="D84" s="304" t="s">
        <v>905</v>
      </c>
      <c r="E84" s="342" t="s">
        <v>906</v>
      </c>
      <c r="F84" s="345" t="s">
        <v>770</v>
      </c>
      <c r="G84" s="345" t="s">
        <v>907</v>
      </c>
      <c r="H84" s="366" t="str">
        <f t="shared" ref="H84" si="70">D84&amp;" "&amp;E84&amp;" "&amp;F84&amp;" "&amp;G84</f>
        <v>Posibilidad de plagio y violación de derechos de autor apropiando información, ideas, palabras o cualquier forma de expresión de otra persona a nombre propio con el fin de finalizar los trabajos de grado o materias de su formación, sin darle el crédito correspondiente al autor</v>
      </c>
      <c r="I84" s="152" t="s">
        <v>908</v>
      </c>
      <c r="J84" s="342" t="s">
        <v>57</v>
      </c>
      <c r="K84" s="351">
        <v>60</v>
      </c>
      <c r="L84" s="354" t="s">
        <v>909</v>
      </c>
      <c r="M84" s="60" t="s">
        <v>488</v>
      </c>
      <c r="N84" s="60"/>
      <c r="O84" s="60"/>
      <c r="P84" s="60" t="s">
        <v>491</v>
      </c>
      <c r="Q84" s="357" t="s">
        <v>700</v>
      </c>
      <c r="R84" s="360">
        <v>0.6</v>
      </c>
      <c r="S84" s="363" t="s">
        <v>701</v>
      </c>
      <c r="T84" s="360">
        <v>0.8</v>
      </c>
      <c r="U84" s="357" t="s">
        <v>99</v>
      </c>
      <c r="V84" s="357">
        <v>17</v>
      </c>
      <c r="W84" s="140">
        <v>1</v>
      </c>
      <c r="X84" s="61" t="s">
        <v>910</v>
      </c>
      <c r="Y84" s="61" t="s">
        <v>911</v>
      </c>
      <c r="Z84" s="61" t="s">
        <v>912</v>
      </c>
      <c r="AA84" s="140" t="s">
        <v>74</v>
      </c>
      <c r="AB84" s="140" t="s">
        <v>84</v>
      </c>
      <c r="AC84" s="141">
        <v>0.3</v>
      </c>
      <c r="AD84" s="142" t="s">
        <v>705</v>
      </c>
      <c r="AE84" s="369">
        <f ca="1">IFERROR(R84-AP84,"")</f>
        <v>0.39419999999999999</v>
      </c>
      <c r="AF84" s="369">
        <f t="shared" ref="AF84" ca="1" si="71">IFERROR(T84-AR84,"")</f>
        <v>0.19999999999999996</v>
      </c>
      <c r="AG84" s="140" t="s">
        <v>80</v>
      </c>
      <c r="AH84" s="140" t="s">
        <v>495</v>
      </c>
      <c r="AI84" s="143" t="s">
        <v>89</v>
      </c>
      <c r="AJ84" s="153" t="str">
        <f>IFERROR(VLOOKUP(AK84,'[3]4.Criterios'!$D$5:$F$9,3,1),"")</f>
        <v>Media</v>
      </c>
      <c r="AK84" s="154">
        <f>IFERROR(IF(AD84="Probabilidad",(R84*(1-AC84)),IF(AD84="Impacto",R84,"")),"")</f>
        <v>0.42</v>
      </c>
      <c r="AL84" s="153" t="str">
        <f>IFERROR(VLOOKUP(AM84,'[3]4.Criterios'!$D$14:$F$16,3,1),"")</f>
        <v>Mayor</v>
      </c>
      <c r="AM84" s="155">
        <f>IFERROR(IF(AD84="Impacto",(T84*(1-AC84)),IF(AD84="Probabilidad",T84,"")),"")</f>
        <v>0.8</v>
      </c>
      <c r="AN84" s="153" t="str">
        <f>IFERROR(VLOOKUP(CONCATENATE(AJ84,AL84),[3]Niveles!$B$3:$E$17,4,0),"")</f>
        <v>Alto</v>
      </c>
      <c r="AO84" s="313" t="str">
        <f ca="1">OFFSET(AJ83,6-COUNTBLANK(AJ84:AJ89),0,1,1)</f>
        <v>Baja</v>
      </c>
      <c r="AP84" s="327">
        <f ca="1">OFFSET(AK83,6-COUNTBLANK(AK84:AK89),0,1,1)</f>
        <v>0.20579999999999998</v>
      </c>
      <c r="AQ84" s="319" t="str">
        <f ca="1">OFFSET(AL83,6-COUNTBLANK(AL84:AL89),0,1,1)</f>
        <v>Moderado</v>
      </c>
      <c r="AR84" s="327">
        <f ca="1">OFFSET(AM83,6-COUNTBLANK(AM84:AM89),0,1,1)</f>
        <v>0.60000000000000009</v>
      </c>
      <c r="AS84" s="313" t="str">
        <f ca="1">OFFSET(AN83,6-COUNTBLANK(AN84:AN89),0,1,1)</f>
        <v>Moderado</v>
      </c>
      <c r="AT84" s="330">
        <f ca="1">IFERROR(VLOOKUP(CONCATENATE(AO84,AQ84),[3]Niveles!$B$3:$F$17,5,0),"")</f>
        <v>12</v>
      </c>
      <c r="AU84" s="140" t="s">
        <v>706</v>
      </c>
      <c r="AV84" s="124"/>
      <c r="AW84" s="124"/>
      <c r="AX84" s="214"/>
      <c r="AY84" s="144"/>
      <c r="AZ84" s="76"/>
      <c r="BA84" s="72"/>
      <c r="BB84" s="111"/>
      <c r="BC84" s="74"/>
      <c r="BD84" s="72" t="s">
        <v>913</v>
      </c>
      <c r="BE84" s="89" t="s">
        <v>914</v>
      </c>
      <c r="BF84" s="188" t="s">
        <v>104</v>
      </c>
      <c r="BG84" s="191" t="s">
        <v>104</v>
      </c>
      <c r="BH84" s="204" t="s">
        <v>104</v>
      </c>
      <c r="BI84" s="200"/>
      <c r="BJ84" s="164" t="s">
        <v>120</v>
      </c>
      <c r="BK84" s="125"/>
      <c r="BL84" s="372" t="s">
        <v>503</v>
      </c>
      <c r="BM84" s="372" t="s">
        <v>503</v>
      </c>
      <c r="BN84" s="372" t="s">
        <v>915</v>
      </c>
    </row>
    <row r="85" spans="2:66" s="177" customFormat="1" ht="66" customHeight="1" thickBot="1" x14ac:dyDescent="0.4">
      <c r="B85" s="161" t="s">
        <v>62</v>
      </c>
      <c r="C85" s="286"/>
      <c r="D85" s="305"/>
      <c r="E85" s="343"/>
      <c r="F85" s="346"/>
      <c r="G85" s="346"/>
      <c r="H85" s="367"/>
      <c r="I85" s="145" t="s">
        <v>916</v>
      </c>
      <c r="J85" s="343"/>
      <c r="K85" s="352"/>
      <c r="L85" s="355"/>
      <c r="M85" s="77" t="s">
        <v>506</v>
      </c>
      <c r="N85" s="77"/>
      <c r="O85" s="77" t="s">
        <v>508</v>
      </c>
      <c r="P85" s="77"/>
      <c r="Q85" s="358"/>
      <c r="R85" s="361"/>
      <c r="S85" s="364"/>
      <c r="T85" s="361"/>
      <c r="U85" s="358"/>
      <c r="V85" s="358"/>
      <c r="W85" s="143">
        <v>2</v>
      </c>
      <c r="X85" s="78" t="s">
        <v>917</v>
      </c>
      <c r="Y85" s="78" t="s">
        <v>918</v>
      </c>
      <c r="Z85" s="78" t="s">
        <v>919</v>
      </c>
      <c r="AA85" s="143" t="s">
        <v>74</v>
      </c>
      <c r="AB85" s="143" t="s">
        <v>84</v>
      </c>
      <c r="AC85" s="146">
        <v>0.3</v>
      </c>
      <c r="AD85" s="147" t="s">
        <v>705</v>
      </c>
      <c r="AE85" s="370"/>
      <c r="AF85" s="370"/>
      <c r="AG85" s="143" t="s">
        <v>80</v>
      </c>
      <c r="AH85" s="143" t="s">
        <v>495</v>
      </c>
      <c r="AI85" s="143" t="s">
        <v>89</v>
      </c>
      <c r="AJ85" s="156" t="str">
        <f>IFERROR(VLOOKUP(AK85,'[3]4.Criterios'!$D$5:$F$9,3,1),"")</f>
        <v>Baja</v>
      </c>
      <c r="AK85" s="157">
        <f>IFERROR(IF(AD85="Probabilidad",(AK84*(1-AC85)),IF(AD85="Impacto",AK84,"")),"")</f>
        <v>0.29399999999999998</v>
      </c>
      <c r="AL85" s="156" t="str">
        <f>IFERROR(VLOOKUP(AM85,'[3]4.Criterios'!$D$14:$F$16,3,1),"")</f>
        <v>Mayor</v>
      </c>
      <c r="AM85" s="158">
        <f>IFERROR(IF(AD85="Impacto",IF((AM84*(1-AC85))&lt;0.4,0.4,(AM84*(1-AC85))),IF(AD85="Probabilidad",AM84,"")),"")</f>
        <v>0.8</v>
      </c>
      <c r="AN85" s="156" t="str">
        <f>IFERROR(VLOOKUP(CONCATENATE(AJ85,AL85),[3]Niveles!$B$3:$E$17,4,0),"")</f>
        <v>Alto</v>
      </c>
      <c r="AO85" s="314"/>
      <c r="AP85" s="328"/>
      <c r="AQ85" s="320"/>
      <c r="AR85" s="328"/>
      <c r="AS85" s="314"/>
      <c r="AT85" s="331"/>
      <c r="AU85" s="143"/>
      <c r="AV85" s="78"/>
      <c r="AW85" s="78"/>
      <c r="AX85" s="212"/>
      <c r="AY85" s="148"/>
      <c r="AZ85" s="90"/>
      <c r="BA85" s="86"/>
      <c r="BB85" s="107"/>
      <c r="BC85" s="88"/>
      <c r="BD85" s="86" t="s">
        <v>920</v>
      </c>
      <c r="BE85" s="89" t="s">
        <v>914</v>
      </c>
      <c r="BF85" s="189"/>
      <c r="BG85" s="192" t="s">
        <v>104</v>
      </c>
      <c r="BH85" s="202" t="s">
        <v>104</v>
      </c>
      <c r="BI85" s="201"/>
      <c r="BJ85" s="86"/>
      <c r="BK85" s="91"/>
      <c r="BL85" s="373"/>
      <c r="BM85" s="373"/>
      <c r="BN85" s="373"/>
    </row>
    <row r="86" spans="2:66" s="177" customFormat="1" ht="66" customHeight="1" thickBot="1" x14ac:dyDescent="0.4">
      <c r="B86" s="161" t="s">
        <v>62</v>
      </c>
      <c r="C86" s="286"/>
      <c r="D86" s="305"/>
      <c r="E86" s="343"/>
      <c r="F86" s="346"/>
      <c r="G86" s="346"/>
      <c r="H86" s="367"/>
      <c r="I86" s="145" t="s">
        <v>921</v>
      </c>
      <c r="J86" s="343"/>
      <c r="K86" s="352"/>
      <c r="L86" s="355"/>
      <c r="M86" s="77" t="s">
        <v>517</v>
      </c>
      <c r="N86" s="77" t="s">
        <v>518</v>
      </c>
      <c r="O86" s="77"/>
      <c r="P86" s="77"/>
      <c r="Q86" s="358"/>
      <c r="R86" s="361"/>
      <c r="S86" s="364"/>
      <c r="T86" s="361"/>
      <c r="U86" s="358"/>
      <c r="V86" s="358"/>
      <c r="W86" s="143">
        <v>3</v>
      </c>
      <c r="X86" s="78" t="s">
        <v>922</v>
      </c>
      <c r="Y86" s="78" t="s">
        <v>923</v>
      </c>
      <c r="Z86" s="78" t="s">
        <v>924</v>
      </c>
      <c r="AA86" s="143" t="s">
        <v>74</v>
      </c>
      <c r="AB86" s="143" t="s">
        <v>84</v>
      </c>
      <c r="AC86" s="146">
        <v>0.3</v>
      </c>
      <c r="AD86" s="147" t="s">
        <v>705</v>
      </c>
      <c r="AE86" s="370"/>
      <c r="AF86" s="370"/>
      <c r="AG86" s="143" t="s">
        <v>80</v>
      </c>
      <c r="AH86" s="143" t="s">
        <v>495</v>
      </c>
      <c r="AI86" s="143" t="s">
        <v>89</v>
      </c>
      <c r="AJ86" s="156" t="str">
        <f>IFERROR(VLOOKUP(AK86,'[3]4.Criterios'!$D$5:$F$9,3,1),"")</f>
        <v>Baja</v>
      </c>
      <c r="AK86" s="157">
        <f>IFERROR(IF(AD86="Probabilidad",(AK85*(1-AC86)),IF(AD86="Impacto",AK85,"")),"")</f>
        <v>0.20579999999999998</v>
      </c>
      <c r="AL86" s="156" t="str">
        <f>IFERROR(VLOOKUP(AM86,'[3]4.Criterios'!$D$14:$F$16,3,1),"")</f>
        <v>Mayor</v>
      </c>
      <c r="AM86" s="158">
        <f t="shared" ref="AM86:AM88" si="72">IFERROR(IF(AD86="Impacto",IF((AM85*(1-AC86))&lt;0.4,0.4,(AM85*(1-AC86))),IF(AD86="Probabilidad",AM85,"")),"")</f>
        <v>0.8</v>
      </c>
      <c r="AN86" s="156" t="str">
        <f>IFERROR(VLOOKUP(CONCATENATE(AJ86,AL86),[3]Niveles!$B$3:$E$17,4,0),"")</f>
        <v>Alto</v>
      </c>
      <c r="AO86" s="314"/>
      <c r="AP86" s="328"/>
      <c r="AQ86" s="320"/>
      <c r="AR86" s="328"/>
      <c r="AS86" s="314"/>
      <c r="AT86" s="331"/>
      <c r="AU86" s="143"/>
      <c r="AV86" s="78"/>
      <c r="AW86" s="78"/>
      <c r="AX86" s="212"/>
      <c r="AY86" s="148"/>
      <c r="AZ86" s="90"/>
      <c r="BA86" s="86"/>
      <c r="BB86" s="107"/>
      <c r="BC86" s="88"/>
      <c r="BD86" s="86" t="s">
        <v>925</v>
      </c>
      <c r="BE86" s="89" t="s">
        <v>914</v>
      </c>
      <c r="BF86" s="189"/>
      <c r="BG86" s="192" t="s">
        <v>104</v>
      </c>
      <c r="BH86" s="202" t="s">
        <v>105</v>
      </c>
      <c r="BI86" s="201"/>
      <c r="BJ86" s="86"/>
      <c r="BK86" s="91"/>
      <c r="BL86" s="373"/>
      <c r="BM86" s="373"/>
      <c r="BN86" s="373"/>
    </row>
    <row r="87" spans="2:66" s="177" customFormat="1" ht="66" customHeight="1" thickBot="1" x14ac:dyDescent="0.4">
      <c r="B87" s="161" t="s">
        <v>62</v>
      </c>
      <c r="C87" s="286"/>
      <c r="D87" s="305"/>
      <c r="E87" s="343"/>
      <c r="F87" s="346"/>
      <c r="G87" s="346"/>
      <c r="H87" s="367"/>
      <c r="I87" s="145" t="s">
        <v>926</v>
      </c>
      <c r="J87" s="343"/>
      <c r="K87" s="352"/>
      <c r="L87" s="355"/>
      <c r="M87" s="77"/>
      <c r="N87" s="77"/>
      <c r="O87" s="77"/>
      <c r="P87" s="77"/>
      <c r="Q87" s="358"/>
      <c r="R87" s="361"/>
      <c r="S87" s="364"/>
      <c r="T87" s="361"/>
      <c r="U87" s="358"/>
      <c r="V87" s="358"/>
      <c r="W87" s="143">
        <v>4</v>
      </c>
      <c r="X87" s="143" t="s">
        <v>927</v>
      </c>
      <c r="Y87" s="78" t="s">
        <v>928</v>
      </c>
      <c r="Z87" s="78" t="s">
        <v>929</v>
      </c>
      <c r="AA87" s="143" t="s">
        <v>75</v>
      </c>
      <c r="AB87" s="143" t="s">
        <v>84</v>
      </c>
      <c r="AC87" s="146">
        <v>0.25</v>
      </c>
      <c r="AD87" s="147" t="s">
        <v>720</v>
      </c>
      <c r="AE87" s="370"/>
      <c r="AF87" s="370"/>
      <c r="AG87" s="143" t="s">
        <v>80</v>
      </c>
      <c r="AH87" s="143" t="s">
        <v>495</v>
      </c>
      <c r="AI87" s="143" t="s">
        <v>89</v>
      </c>
      <c r="AJ87" s="156" t="str">
        <f>IFERROR(VLOOKUP(AK87,'[3]4.Criterios'!$D$5:$F$9,3,1),"")</f>
        <v>Baja</v>
      </c>
      <c r="AK87" s="157">
        <f>IFERROR(IF(AD87="Probabilidad",(AK86*(1-AC87)),IF(AD87="Impacto",AK86,"")),"")</f>
        <v>0.20579999999999998</v>
      </c>
      <c r="AL87" s="156" t="str">
        <f>IFERROR(VLOOKUP(AM87,'[3]4.Criterios'!$D$14:$F$16,3,1),"")</f>
        <v>Moderado</v>
      </c>
      <c r="AM87" s="158">
        <f t="shared" si="72"/>
        <v>0.60000000000000009</v>
      </c>
      <c r="AN87" s="156" t="str">
        <f>IFERROR(VLOOKUP(CONCATENATE(AJ87,AL87),[3]Niveles!$B$3:$E$17,4,0),"")</f>
        <v>Moderado</v>
      </c>
      <c r="AO87" s="314"/>
      <c r="AP87" s="328"/>
      <c r="AQ87" s="320"/>
      <c r="AR87" s="328"/>
      <c r="AS87" s="314"/>
      <c r="AT87" s="331"/>
      <c r="AU87" s="143"/>
      <c r="AV87" s="78"/>
      <c r="AW87" s="78"/>
      <c r="AX87" s="212"/>
      <c r="AY87" s="148"/>
      <c r="AZ87" s="90"/>
      <c r="BA87" s="86"/>
      <c r="BB87" s="107"/>
      <c r="BC87" s="88"/>
      <c r="BD87" s="86"/>
      <c r="BE87" s="89" t="s">
        <v>721</v>
      </c>
      <c r="BF87" s="189"/>
      <c r="BG87" s="192" t="s">
        <v>104</v>
      </c>
      <c r="BH87" s="202" t="s">
        <v>105</v>
      </c>
      <c r="BI87" s="201"/>
      <c r="BJ87" s="86"/>
      <c r="BK87" s="91"/>
      <c r="BL87" s="373"/>
      <c r="BM87" s="373"/>
      <c r="BN87" s="373"/>
    </row>
    <row r="88" spans="2:66" s="177" customFormat="1" ht="66" customHeight="1" thickBot="1" x14ac:dyDescent="0.4">
      <c r="B88" s="161" t="s">
        <v>62</v>
      </c>
      <c r="C88" s="286"/>
      <c r="D88" s="305"/>
      <c r="E88" s="343"/>
      <c r="F88" s="346"/>
      <c r="G88" s="346"/>
      <c r="H88" s="367"/>
      <c r="I88" s="145"/>
      <c r="J88" s="343"/>
      <c r="K88" s="352"/>
      <c r="L88" s="355"/>
      <c r="M88" s="77"/>
      <c r="N88" s="77"/>
      <c r="O88" s="77" t="s">
        <v>576</v>
      </c>
      <c r="P88" s="77"/>
      <c r="Q88" s="358"/>
      <c r="R88" s="361"/>
      <c r="S88" s="364"/>
      <c r="T88" s="361"/>
      <c r="U88" s="358"/>
      <c r="V88" s="358"/>
      <c r="W88" s="143">
        <v>5</v>
      </c>
      <c r="X88" s="78"/>
      <c r="Y88" s="78"/>
      <c r="Z88" s="78"/>
      <c r="AA88" s="143"/>
      <c r="AB88" s="143"/>
      <c r="AC88" s="146" t="s">
        <v>728</v>
      </c>
      <c r="AD88" s="147" t="s">
        <v>728</v>
      </c>
      <c r="AE88" s="370"/>
      <c r="AF88" s="370"/>
      <c r="AG88" s="143"/>
      <c r="AH88" s="143"/>
      <c r="AI88" s="143"/>
      <c r="AJ88" s="156" t="str">
        <f>IFERROR(VLOOKUP(AK88,'[3]4.Criterios'!$D$5:$F$9,3,1),"")</f>
        <v/>
      </c>
      <c r="AK88" s="157" t="str">
        <f>IFERROR(IF(AD88="Probabilidad",(AK87*(1-AC88)),IF(AD88="Impacto",AK87,"")),"")</f>
        <v/>
      </c>
      <c r="AL88" s="156" t="str">
        <f>IFERROR(VLOOKUP(AM88,'[3]4.Criterios'!$D$14:$F$16,3,1),"")</f>
        <v/>
      </c>
      <c r="AM88" s="158" t="str">
        <f t="shared" si="72"/>
        <v/>
      </c>
      <c r="AN88" s="156" t="str">
        <f>IFERROR(VLOOKUP(CONCATENATE(AJ88,AL88),[3]Niveles!$B$3:$E$17,4,0),"")</f>
        <v/>
      </c>
      <c r="AO88" s="314"/>
      <c r="AP88" s="328"/>
      <c r="AQ88" s="320"/>
      <c r="AR88" s="328"/>
      <c r="AS88" s="314"/>
      <c r="AT88" s="331"/>
      <c r="AU88" s="143"/>
      <c r="AV88" s="78"/>
      <c r="AW88" s="78"/>
      <c r="AX88" s="212"/>
      <c r="AY88" s="148"/>
      <c r="AZ88" s="90"/>
      <c r="BA88" s="86"/>
      <c r="BB88" s="107"/>
      <c r="BC88" s="88"/>
      <c r="BD88" s="86"/>
      <c r="BE88" s="89"/>
      <c r="BF88" s="189"/>
      <c r="BG88" s="192"/>
      <c r="BH88" s="202"/>
      <c r="BI88" s="201"/>
      <c r="BJ88" s="86"/>
      <c r="BK88" s="91"/>
      <c r="BL88" s="373"/>
      <c r="BM88" s="373"/>
      <c r="BN88" s="373"/>
    </row>
    <row r="89" spans="2:66" s="177" customFormat="1" ht="66" customHeight="1" thickBot="1" x14ac:dyDescent="0.4">
      <c r="B89" s="161" t="s">
        <v>62</v>
      </c>
      <c r="C89" s="287"/>
      <c r="D89" s="306"/>
      <c r="E89" s="344"/>
      <c r="F89" s="347"/>
      <c r="G89" s="347"/>
      <c r="H89" s="368"/>
      <c r="I89" s="149"/>
      <c r="J89" s="344"/>
      <c r="K89" s="353"/>
      <c r="L89" s="356"/>
      <c r="M89" s="93"/>
      <c r="N89" s="93"/>
      <c r="O89" s="93"/>
      <c r="P89" s="94"/>
      <c r="Q89" s="359"/>
      <c r="R89" s="362"/>
      <c r="S89" s="365"/>
      <c r="T89" s="362"/>
      <c r="U89" s="359"/>
      <c r="V89" s="359"/>
      <c r="W89" s="150">
        <v>6</v>
      </c>
      <c r="X89" s="95"/>
      <c r="Y89" s="95"/>
      <c r="Z89" s="95"/>
      <c r="AA89" s="150"/>
      <c r="AB89" s="150"/>
      <c r="AC89" s="146" t="s">
        <v>728</v>
      </c>
      <c r="AD89" s="147" t="s">
        <v>728</v>
      </c>
      <c r="AE89" s="371"/>
      <c r="AF89" s="371"/>
      <c r="AG89" s="150"/>
      <c r="AH89" s="150"/>
      <c r="AI89" s="150"/>
      <c r="AJ89" s="159" t="str">
        <f>IFERROR(VLOOKUP(AK89,'[3]4.Criterios'!$D$5:$F$9,3,1),"")</f>
        <v/>
      </c>
      <c r="AK89" s="160" t="str">
        <f>IFERROR(IF(AD89="Probabilidad",(AK88*(1-AC89)),IF(AD89="Impacto",AK88,"")),"")</f>
        <v/>
      </c>
      <c r="AL89" s="159" t="str">
        <f>IFERROR(VLOOKUP(AM89,'[3]4.Criterios'!$D$14:$F$16,3,1),"")</f>
        <v/>
      </c>
      <c r="AM89" s="158" t="str">
        <f>IFERROR(IF(AD89="Impacto",IF((AM88*(1-AC89))&lt;0.4,0.4,(AM88*(1-AC89))),IF(AD89="Probabilidad",AM88,"")),"")</f>
        <v/>
      </c>
      <c r="AN89" s="159" t="str">
        <f>IFERROR(VLOOKUP(CONCATENATE(AJ89,AL89),[3]Niveles!$B$3:$E$17,4,0),"")</f>
        <v/>
      </c>
      <c r="AO89" s="315"/>
      <c r="AP89" s="329"/>
      <c r="AQ89" s="321"/>
      <c r="AR89" s="329"/>
      <c r="AS89" s="315"/>
      <c r="AT89" s="332"/>
      <c r="AU89" s="150"/>
      <c r="AV89" s="95"/>
      <c r="AW89" s="95"/>
      <c r="AX89" s="213"/>
      <c r="AY89" s="151"/>
      <c r="AZ89" s="105"/>
      <c r="BA89" s="101"/>
      <c r="BB89" s="110"/>
      <c r="BC89" s="103"/>
      <c r="BD89" s="101"/>
      <c r="BE89" s="104"/>
      <c r="BF89" s="190"/>
      <c r="BG89" s="193"/>
      <c r="BH89" s="203"/>
      <c r="BI89" s="199"/>
      <c r="BJ89" s="101"/>
      <c r="BK89" s="106"/>
      <c r="BL89" s="374"/>
      <c r="BM89" s="374"/>
      <c r="BN89" s="374"/>
    </row>
    <row r="90" spans="2:66" ht="66" customHeight="1" thickBot="1" x14ac:dyDescent="0.4">
      <c r="B90" s="116" t="s">
        <v>60</v>
      </c>
      <c r="C90" s="285" t="s">
        <v>930</v>
      </c>
      <c r="D90" s="304" t="s">
        <v>931</v>
      </c>
      <c r="E90" s="304" t="s">
        <v>932</v>
      </c>
      <c r="F90" s="336" t="s">
        <v>624</v>
      </c>
      <c r="G90" s="336" t="s">
        <v>933</v>
      </c>
      <c r="H90" s="324" t="str">
        <f>D90&amp;" "&amp;E90&amp;" "&amp;F90&amp;" "&amp;G90</f>
        <v>Posibilidad de pérdida de insumos, objetos, materiales bibliográficos, archivísticos, manuscritos históricos, documentos originales, fotografías, grabaciones, entre otros sustrayendo los elementos con valor patrimonial a nombre propio o de un tercero con el fin de desviar el uso de los recursos para otros propósitos u obtener retribución económica</v>
      </c>
      <c r="I90" s="77" t="s">
        <v>934</v>
      </c>
      <c r="J90" s="304" t="s">
        <v>56</v>
      </c>
      <c r="K90" s="351">
        <v>243</v>
      </c>
      <c r="L90" s="354" t="s">
        <v>935</v>
      </c>
      <c r="M90" s="60" t="s">
        <v>488</v>
      </c>
      <c r="N90" s="60" t="s">
        <v>489</v>
      </c>
      <c r="O90" s="60" t="s">
        <v>490</v>
      </c>
      <c r="P90" s="60" t="s">
        <v>491</v>
      </c>
      <c r="Q90" s="313" t="s">
        <v>700</v>
      </c>
      <c r="R90" s="316">
        <v>0.6</v>
      </c>
      <c r="S90" s="319" t="s">
        <v>701</v>
      </c>
      <c r="T90" s="316">
        <v>0.8</v>
      </c>
      <c r="U90" s="313" t="s">
        <v>99</v>
      </c>
      <c r="V90" s="313">
        <v>17</v>
      </c>
      <c r="W90" s="140">
        <v>1</v>
      </c>
      <c r="X90" s="61" t="s">
        <v>883</v>
      </c>
      <c r="Y90" s="78" t="s">
        <v>884</v>
      </c>
      <c r="Z90" s="78" t="s">
        <v>936</v>
      </c>
      <c r="AA90" s="78" t="s">
        <v>73</v>
      </c>
      <c r="AB90" s="78" t="s">
        <v>84</v>
      </c>
      <c r="AC90" s="64">
        <v>0.4</v>
      </c>
      <c r="AD90" s="65" t="s">
        <v>705</v>
      </c>
      <c r="AE90" s="333">
        <f t="shared" ref="AE90" ca="1" si="73">IFERROR(R90-AP90,"")</f>
        <v>0.50927999999999995</v>
      </c>
      <c r="AF90" s="333">
        <f t="shared" ref="AF90" ca="1" si="74">IFERROR(T90-AR90,"")</f>
        <v>0.19999999999999996</v>
      </c>
      <c r="AG90" s="61" t="s">
        <v>80</v>
      </c>
      <c r="AH90" s="61" t="s">
        <v>495</v>
      </c>
      <c r="AI90" s="61" t="s">
        <v>90</v>
      </c>
      <c r="AJ90" s="66" t="s">
        <v>886</v>
      </c>
      <c r="AK90" s="67">
        <f>IFERROR(IF(AD90="Probabilidad",(R90*(1-AC90)),IF(AD90="Impacto",R90,"")),"")</f>
        <v>0.36</v>
      </c>
      <c r="AL90" s="66" t="s">
        <v>701</v>
      </c>
      <c r="AM90" s="68">
        <f>IFERROR(IF(AD90="Impacto",(T90*(1-AC90)),IF(AD90="Probabilidad",T90,"")),"")</f>
        <v>0.8</v>
      </c>
      <c r="AN90" s="66" t="s">
        <v>99</v>
      </c>
      <c r="AO90" s="313" t="str">
        <f ca="1">OFFSET(AJ89,6-COUNTBLANK(AJ90:AJ95),0,1,1)</f>
        <v>Muy Baja</v>
      </c>
      <c r="AP90" s="327">
        <f ca="1">OFFSET(AK89,6-COUNTBLANK(AK90:AK95),0,1,1)</f>
        <v>9.0719999999999995E-2</v>
      </c>
      <c r="AQ90" s="319" t="str">
        <f ca="1">OFFSET(AL89,6-COUNTBLANK(AL90:AL95),0,1,1)</f>
        <v>Moderado</v>
      </c>
      <c r="AR90" s="327">
        <f ca="1">OFFSET(AM89,6-COUNTBLANK(AM90:AM95),0,1,1)</f>
        <v>0.60000000000000009</v>
      </c>
      <c r="AS90" s="313" t="str">
        <f ca="1">OFFSET(AN89,6-COUNTBLANK(AN90:AN95),0,1,1)</f>
        <v>Moderado</v>
      </c>
      <c r="AT90" s="330">
        <f ca="1">IFERROR(VLOOKUP(CONCATENATE(AO90,AQ90),[3]Niveles!$B$3:$F$17,5,0),"")</f>
        <v>11</v>
      </c>
      <c r="AU90" s="78" t="s">
        <v>496</v>
      </c>
      <c r="AV90" s="78" t="s">
        <v>937</v>
      </c>
      <c r="AW90" s="124" t="s">
        <v>938</v>
      </c>
      <c r="AX90" s="214" t="s">
        <v>128</v>
      </c>
      <c r="AY90" s="128">
        <v>45169</v>
      </c>
      <c r="AZ90" s="71">
        <v>45286</v>
      </c>
      <c r="BA90" s="72" t="s">
        <v>939</v>
      </c>
      <c r="BB90" s="163" t="s">
        <v>94</v>
      </c>
      <c r="BC90" s="74" t="s">
        <v>940</v>
      </c>
      <c r="BD90" s="72"/>
      <c r="BE90" s="75" t="s">
        <v>941</v>
      </c>
      <c r="BF90" s="188" t="s">
        <v>105</v>
      </c>
      <c r="BG90" s="191" t="s">
        <v>104</v>
      </c>
      <c r="BH90" s="204" t="s">
        <v>105</v>
      </c>
      <c r="BI90" s="200" t="s">
        <v>105</v>
      </c>
      <c r="BJ90" s="164" t="s">
        <v>120</v>
      </c>
      <c r="BK90" s="114" t="s">
        <v>942</v>
      </c>
      <c r="BL90" s="324" t="s">
        <v>503</v>
      </c>
      <c r="BM90" s="324" t="s">
        <v>503</v>
      </c>
      <c r="BN90" s="324" t="s">
        <v>943</v>
      </c>
    </row>
    <row r="91" spans="2:66" ht="66" customHeight="1" thickBot="1" x14ac:dyDescent="0.4">
      <c r="B91" s="116" t="s">
        <v>60</v>
      </c>
      <c r="C91" s="286"/>
      <c r="D91" s="305"/>
      <c r="E91" s="305"/>
      <c r="F91" s="337"/>
      <c r="G91" s="337"/>
      <c r="H91" s="325"/>
      <c r="I91" s="77" t="s">
        <v>944</v>
      </c>
      <c r="J91" s="305"/>
      <c r="K91" s="352"/>
      <c r="L91" s="355"/>
      <c r="M91" s="77" t="s">
        <v>506</v>
      </c>
      <c r="N91" s="77"/>
      <c r="O91" s="77" t="s">
        <v>508</v>
      </c>
      <c r="P91" s="77" t="s">
        <v>509</v>
      </c>
      <c r="Q91" s="314"/>
      <c r="R91" s="317"/>
      <c r="S91" s="320"/>
      <c r="T91" s="317"/>
      <c r="U91" s="314"/>
      <c r="V91" s="314"/>
      <c r="W91" s="78">
        <v>2</v>
      </c>
      <c r="X91" s="78" t="s">
        <v>938</v>
      </c>
      <c r="Y91" s="78" t="s">
        <v>945</v>
      </c>
      <c r="Z91" s="78" t="s">
        <v>946</v>
      </c>
      <c r="AA91" s="78" t="s">
        <v>73</v>
      </c>
      <c r="AB91" s="78" t="s">
        <v>84</v>
      </c>
      <c r="AC91" s="79">
        <v>0.4</v>
      </c>
      <c r="AD91" s="80" t="s">
        <v>705</v>
      </c>
      <c r="AE91" s="334"/>
      <c r="AF91" s="334"/>
      <c r="AG91" s="78" t="s">
        <v>80</v>
      </c>
      <c r="AH91" s="78" t="s">
        <v>495</v>
      </c>
      <c r="AI91" s="78" t="s">
        <v>89</v>
      </c>
      <c r="AJ91" s="81" t="s">
        <v>886</v>
      </c>
      <c r="AK91" s="82">
        <f>IFERROR(IF(AD91="Probabilidad",(AK90*(1-AC91)),IF(AD91="Impacto",AK90,"")),"")</f>
        <v>0.216</v>
      </c>
      <c r="AL91" s="81" t="s">
        <v>701</v>
      </c>
      <c r="AM91" s="83">
        <f>IFERROR(IF(AD91="Impacto",IF((AM90*(1-AC91))&lt;0.4,0.4,(AM90*(1-AC91))),IF(AD91="Probabilidad",AM90,"")),"")</f>
        <v>0.8</v>
      </c>
      <c r="AN91" s="81" t="s">
        <v>99</v>
      </c>
      <c r="AO91" s="314"/>
      <c r="AP91" s="328"/>
      <c r="AQ91" s="320"/>
      <c r="AR91" s="328"/>
      <c r="AS91" s="314"/>
      <c r="AT91" s="331"/>
      <c r="AU91" s="78" t="s">
        <v>496</v>
      </c>
      <c r="AV91" s="78" t="s">
        <v>947</v>
      </c>
      <c r="AW91" s="78" t="s">
        <v>938</v>
      </c>
      <c r="AX91" s="214" t="s">
        <v>128</v>
      </c>
      <c r="AY91" s="128">
        <v>45260</v>
      </c>
      <c r="AZ91" s="71">
        <v>45286</v>
      </c>
      <c r="BA91" s="86"/>
      <c r="BB91" s="209" t="s">
        <v>95</v>
      </c>
      <c r="BC91" s="88" t="s">
        <v>948</v>
      </c>
      <c r="BD91" s="86"/>
      <c r="BE91" s="89" t="s">
        <v>949</v>
      </c>
      <c r="BF91" s="189"/>
      <c r="BG91" s="192" t="s">
        <v>104</v>
      </c>
      <c r="BH91" s="202" t="s">
        <v>105</v>
      </c>
      <c r="BI91" s="201" t="s">
        <v>105</v>
      </c>
      <c r="BJ91" s="86"/>
      <c r="BK91" s="91"/>
      <c r="BL91" s="325"/>
      <c r="BM91" s="325"/>
      <c r="BN91" s="325"/>
    </row>
    <row r="92" spans="2:66" ht="66" customHeight="1" thickBot="1" x14ac:dyDescent="0.4">
      <c r="B92" s="116" t="s">
        <v>60</v>
      </c>
      <c r="C92" s="286"/>
      <c r="D92" s="305"/>
      <c r="E92" s="305"/>
      <c r="F92" s="337"/>
      <c r="G92" s="337"/>
      <c r="H92" s="325"/>
      <c r="I92" s="77" t="s">
        <v>950</v>
      </c>
      <c r="J92" s="305"/>
      <c r="K92" s="352"/>
      <c r="L92" s="355"/>
      <c r="M92" s="77" t="s">
        <v>517</v>
      </c>
      <c r="N92" s="77"/>
      <c r="O92" s="77" t="s">
        <v>519</v>
      </c>
      <c r="P92" s="77"/>
      <c r="Q92" s="314"/>
      <c r="R92" s="317"/>
      <c r="S92" s="320"/>
      <c r="T92" s="317"/>
      <c r="U92" s="314"/>
      <c r="V92" s="314"/>
      <c r="W92" s="78">
        <v>3</v>
      </c>
      <c r="X92" s="78" t="s">
        <v>938</v>
      </c>
      <c r="Y92" s="78" t="s">
        <v>951</v>
      </c>
      <c r="Z92" s="78" t="s">
        <v>952</v>
      </c>
      <c r="AA92" s="78" t="s">
        <v>73</v>
      </c>
      <c r="AB92" s="78" t="s">
        <v>84</v>
      </c>
      <c r="AC92" s="79">
        <v>0.4</v>
      </c>
      <c r="AD92" s="80" t="s">
        <v>705</v>
      </c>
      <c r="AE92" s="334"/>
      <c r="AF92" s="334"/>
      <c r="AG92" s="78" t="s">
        <v>80</v>
      </c>
      <c r="AH92" s="78" t="s">
        <v>495</v>
      </c>
      <c r="AI92" s="78" t="s">
        <v>89</v>
      </c>
      <c r="AJ92" s="81" t="s">
        <v>953</v>
      </c>
      <c r="AK92" s="82">
        <f>IFERROR(IF(AD92="Probabilidad",(AK91*(1-AC92)),IF(AD92="Impacto",AK91,"")),"")</f>
        <v>0.12959999999999999</v>
      </c>
      <c r="AL92" s="81" t="s">
        <v>701</v>
      </c>
      <c r="AM92" s="83">
        <f t="shared" ref="AM92:AM94" si="75">IFERROR(IF(AD92="Impacto",IF((AM91*(1-AC92))&lt;0.4,0.4,(AM91*(1-AC92))),IF(AD92="Probabilidad",AM91,"")),"")</f>
        <v>0.8</v>
      </c>
      <c r="AN92" s="81" t="s">
        <v>99</v>
      </c>
      <c r="AO92" s="314"/>
      <c r="AP92" s="328"/>
      <c r="AQ92" s="320"/>
      <c r="AR92" s="328"/>
      <c r="AS92" s="314"/>
      <c r="AT92" s="331"/>
      <c r="AU92" s="78" t="s">
        <v>496</v>
      </c>
      <c r="AV92" s="78" t="s">
        <v>954</v>
      </c>
      <c r="AW92" s="78" t="s">
        <v>938</v>
      </c>
      <c r="AX92" s="212" t="s">
        <v>128</v>
      </c>
      <c r="AY92" s="129">
        <v>45291</v>
      </c>
      <c r="AZ92" s="85"/>
      <c r="BA92" s="86"/>
      <c r="BB92" s="209" t="s">
        <v>95</v>
      </c>
      <c r="BC92" s="88" t="s">
        <v>955</v>
      </c>
      <c r="BD92" s="86" t="s">
        <v>956</v>
      </c>
      <c r="BE92" s="89" t="s">
        <v>957</v>
      </c>
      <c r="BF92" s="189"/>
      <c r="BG92" s="192" t="s">
        <v>104</v>
      </c>
      <c r="BH92" s="202" t="s">
        <v>105</v>
      </c>
      <c r="BI92" s="201"/>
      <c r="BJ92" s="86"/>
      <c r="BK92" s="91"/>
      <c r="BL92" s="325"/>
      <c r="BM92" s="325"/>
      <c r="BN92" s="325"/>
    </row>
    <row r="93" spans="2:66" ht="66" customHeight="1" thickBot="1" x14ac:dyDescent="0.4">
      <c r="B93" s="116" t="s">
        <v>60</v>
      </c>
      <c r="C93" s="286"/>
      <c r="D93" s="305"/>
      <c r="E93" s="305"/>
      <c r="F93" s="337"/>
      <c r="G93" s="337"/>
      <c r="H93" s="325"/>
      <c r="I93" s="77"/>
      <c r="J93" s="305"/>
      <c r="K93" s="352"/>
      <c r="L93" s="355"/>
      <c r="M93" s="77" t="s">
        <v>566</v>
      </c>
      <c r="N93" s="77"/>
      <c r="O93" s="77"/>
      <c r="P93" s="77"/>
      <c r="Q93" s="314"/>
      <c r="R93" s="317"/>
      <c r="S93" s="320"/>
      <c r="T93" s="317"/>
      <c r="U93" s="314"/>
      <c r="V93" s="314"/>
      <c r="W93" s="78">
        <v>4</v>
      </c>
      <c r="X93" s="78" t="s">
        <v>958</v>
      </c>
      <c r="Y93" s="78" t="s">
        <v>959</v>
      </c>
      <c r="Z93" s="78" t="s">
        <v>960</v>
      </c>
      <c r="AA93" s="78" t="s">
        <v>74</v>
      </c>
      <c r="AB93" s="78" t="s">
        <v>84</v>
      </c>
      <c r="AC93" s="79">
        <v>0.3</v>
      </c>
      <c r="AD93" s="80" t="s">
        <v>705</v>
      </c>
      <c r="AE93" s="334"/>
      <c r="AF93" s="334"/>
      <c r="AG93" s="78" t="s">
        <v>80</v>
      </c>
      <c r="AH93" s="78" t="s">
        <v>495</v>
      </c>
      <c r="AI93" s="78" t="s">
        <v>89</v>
      </c>
      <c r="AJ93" s="81" t="s">
        <v>953</v>
      </c>
      <c r="AK93" s="82">
        <f>IFERROR(IF(AD93="Probabilidad",(AK92*(1-AC93)),IF(AD93="Impacto",AK92,"")),"")</f>
        <v>9.0719999999999995E-2</v>
      </c>
      <c r="AL93" s="81" t="s">
        <v>701</v>
      </c>
      <c r="AM93" s="83">
        <f t="shared" si="75"/>
        <v>0.8</v>
      </c>
      <c r="AN93" s="81" t="s">
        <v>99</v>
      </c>
      <c r="AO93" s="314"/>
      <c r="AP93" s="328"/>
      <c r="AQ93" s="320"/>
      <c r="AR93" s="328"/>
      <c r="AS93" s="314"/>
      <c r="AT93" s="331"/>
      <c r="AU93" s="78"/>
      <c r="AV93" s="78"/>
      <c r="AW93" s="78"/>
      <c r="AX93" s="212"/>
      <c r="AY93" s="129"/>
      <c r="AZ93" s="85"/>
      <c r="BA93" s="86"/>
      <c r="BB93" s="107"/>
      <c r="BC93" s="88"/>
      <c r="BD93" s="86"/>
      <c r="BE93" s="89"/>
      <c r="BF93" s="189"/>
      <c r="BG93" s="192" t="s">
        <v>105</v>
      </c>
      <c r="BH93" s="202" t="s">
        <v>105</v>
      </c>
      <c r="BI93" s="201"/>
      <c r="BJ93" s="86"/>
      <c r="BK93" s="91" t="s">
        <v>961</v>
      </c>
      <c r="BL93" s="325"/>
      <c r="BM93" s="325"/>
      <c r="BN93" s="325"/>
    </row>
    <row r="94" spans="2:66" ht="66" customHeight="1" thickBot="1" x14ac:dyDescent="0.4">
      <c r="B94" s="116" t="s">
        <v>60</v>
      </c>
      <c r="C94" s="286"/>
      <c r="D94" s="305"/>
      <c r="E94" s="305"/>
      <c r="F94" s="337"/>
      <c r="G94" s="337"/>
      <c r="H94" s="325"/>
      <c r="I94" s="77"/>
      <c r="J94" s="305"/>
      <c r="K94" s="352"/>
      <c r="L94" s="355"/>
      <c r="M94" s="77"/>
      <c r="N94" s="77"/>
      <c r="O94" s="77"/>
      <c r="P94" s="77"/>
      <c r="Q94" s="314"/>
      <c r="R94" s="317"/>
      <c r="S94" s="320"/>
      <c r="T94" s="317"/>
      <c r="U94" s="314"/>
      <c r="V94" s="314"/>
      <c r="W94" s="78">
        <v>5</v>
      </c>
      <c r="X94" s="78" t="s">
        <v>356</v>
      </c>
      <c r="Y94" s="78" t="s">
        <v>962</v>
      </c>
      <c r="Z94" s="78" t="s">
        <v>963</v>
      </c>
      <c r="AA94" s="78" t="s">
        <v>75</v>
      </c>
      <c r="AB94" s="78" t="s">
        <v>84</v>
      </c>
      <c r="AC94" s="79">
        <v>0.25</v>
      </c>
      <c r="AD94" s="80" t="s">
        <v>720</v>
      </c>
      <c r="AE94" s="334"/>
      <c r="AF94" s="334"/>
      <c r="AG94" s="78" t="s">
        <v>80</v>
      </c>
      <c r="AH94" s="78" t="s">
        <v>495</v>
      </c>
      <c r="AI94" s="78" t="s">
        <v>89</v>
      </c>
      <c r="AJ94" s="81" t="s">
        <v>953</v>
      </c>
      <c r="AK94" s="82">
        <f>IFERROR(IF(AD94="Probabilidad",(AK93*(1-AC94)),IF(AD94="Impacto",AK93,"")),"")</f>
        <v>9.0719999999999995E-2</v>
      </c>
      <c r="AL94" s="81" t="s">
        <v>100</v>
      </c>
      <c r="AM94" s="83">
        <f t="shared" si="75"/>
        <v>0.60000000000000009</v>
      </c>
      <c r="AN94" s="81" t="s">
        <v>100</v>
      </c>
      <c r="AO94" s="314"/>
      <c r="AP94" s="328"/>
      <c r="AQ94" s="320"/>
      <c r="AR94" s="328"/>
      <c r="AS94" s="314"/>
      <c r="AT94" s="331"/>
      <c r="AU94" s="78"/>
      <c r="AV94" s="78"/>
      <c r="AW94" s="78"/>
      <c r="AX94" s="212"/>
      <c r="AY94" s="129"/>
      <c r="AZ94" s="85"/>
      <c r="BA94" s="86"/>
      <c r="BB94" s="107"/>
      <c r="BC94" s="88"/>
      <c r="BD94" s="86"/>
      <c r="BE94" s="89"/>
      <c r="BF94" s="189"/>
      <c r="BG94" s="192" t="s">
        <v>105</v>
      </c>
      <c r="BH94" s="202" t="s">
        <v>105</v>
      </c>
      <c r="BI94" s="201"/>
      <c r="BJ94" s="86"/>
      <c r="BK94" s="91" t="s">
        <v>964</v>
      </c>
      <c r="BL94" s="325"/>
      <c r="BM94" s="325"/>
      <c r="BN94" s="325"/>
    </row>
    <row r="95" spans="2:66" ht="66" customHeight="1" thickBot="1" x14ac:dyDescent="0.4">
      <c r="B95" s="116" t="s">
        <v>60</v>
      </c>
      <c r="C95" s="287"/>
      <c r="D95" s="306"/>
      <c r="E95" s="306"/>
      <c r="F95" s="338"/>
      <c r="G95" s="338"/>
      <c r="H95" s="326"/>
      <c r="I95" s="92"/>
      <c r="J95" s="306"/>
      <c r="K95" s="353"/>
      <c r="L95" s="356"/>
      <c r="M95" s="93"/>
      <c r="N95" s="93"/>
      <c r="O95" s="93"/>
      <c r="P95" s="94"/>
      <c r="Q95" s="315"/>
      <c r="R95" s="318"/>
      <c r="S95" s="321"/>
      <c r="T95" s="318"/>
      <c r="U95" s="315"/>
      <c r="V95" s="315"/>
      <c r="W95" s="78">
        <v>6</v>
      </c>
      <c r="X95" s="95"/>
      <c r="Y95" s="78"/>
      <c r="Z95" s="78"/>
      <c r="AA95" s="78"/>
      <c r="AB95" s="95"/>
      <c r="AC95" s="79" t="s">
        <v>728</v>
      </c>
      <c r="AD95" s="80" t="s">
        <v>728</v>
      </c>
      <c r="AE95" s="335"/>
      <c r="AF95" s="335"/>
      <c r="AG95" s="95"/>
      <c r="AH95" s="95"/>
      <c r="AI95" s="95"/>
      <c r="AJ95" s="97" t="s">
        <v>728</v>
      </c>
      <c r="AK95" s="98" t="str">
        <f>IFERROR(IF(AD95="Probabilidad",(AK94*(1-AC95)),IF(AD95="Impacto",AK94,"")),"")</f>
        <v/>
      </c>
      <c r="AL95" s="97" t="s">
        <v>728</v>
      </c>
      <c r="AM95" s="83" t="str">
        <f>IFERROR(IF(AD95="Impacto",IF((AM94*(1-AC95))&lt;0.4,0.4,(AM94*(1-AC95))),IF(AD95="Probabilidad",AM94,"")),"")</f>
        <v/>
      </c>
      <c r="AN95" s="97" t="s">
        <v>728</v>
      </c>
      <c r="AO95" s="315"/>
      <c r="AP95" s="329"/>
      <c r="AQ95" s="321"/>
      <c r="AR95" s="329"/>
      <c r="AS95" s="315"/>
      <c r="AT95" s="332"/>
      <c r="AU95" s="95"/>
      <c r="AV95" s="95"/>
      <c r="AW95" s="95"/>
      <c r="AX95" s="213"/>
      <c r="AY95" s="139"/>
      <c r="AZ95" s="100"/>
      <c r="BA95" s="101"/>
      <c r="BB95" s="110"/>
      <c r="BC95" s="103"/>
      <c r="BD95" s="101"/>
      <c r="BE95" s="104"/>
      <c r="BF95" s="190"/>
      <c r="BG95" s="193"/>
      <c r="BH95" s="203"/>
      <c r="BI95" s="199"/>
      <c r="BJ95" s="101"/>
      <c r="BK95" s="106"/>
      <c r="BL95" s="326"/>
      <c r="BM95" s="326"/>
      <c r="BN95" s="326"/>
    </row>
    <row r="96" spans="2:66" s="177" customFormat="1" ht="66" customHeight="1" thickBot="1" x14ac:dyDescent="0.4">
      <c r="B96" s="116" t="s">
        <v>27</v>
      </c>
      <c r="C96" s="285" t="s">
        <v>965</v>
      </c>
      <c r="D96" s="304" t="s">
        <v>966</v>
      </c>
      <c r="E96" s="304" t="s">
        <v>967</v>
      </c>
      <c r="F96" s="336" t="s">
        <v>484</v>
      </c>
      <c r="G96" s="336" t="s">
        <v>968</v>
      </c>
      <c r="H96" s="324" t="str">
        <f t="shared" ref="H96" si="76">D96&amp;" "&amp;E96&amp;" "&amp;F96&amp;" "&amp;G96</f>
        <v>Posibilidad de direccionar un proceso contractual utilizando información privilegiada para beneficio propio o de terceros con el fin de adjudicar las adquisiciones a proponentes específicos</v>
      </c>
      <c r="I96" s="60" t="s">
        <v>969</v>
      </c>
      <c r="J96" s="304" t="s">
        <v>55</v>
      </c>
      <c r="K96" s="307">
        <v>200</v>
      </c>
      <c r="L96" s="310" t="s">
        <v>970</v>
      </c>
      <c r="M96" s="60" t="s">
        <v>488</v>
      </c>
      <c r="N96" s="60" t="s">
        <v>489</v>
      </c>
      <c r="O96" s="60" t="s">
        <v>490</v>
      </c>
      <c r="P96" s="60" t="s">
        <v>491</v>
      </c>
      <c r="Q96" s="313" t="str">
        <f>IFERROR(VLOOKUP(R96,'[3]4.Criterios'!$E$5:$F$9,2,0),"")</f>
        <v>Media</v>
      </c>
      <c r="R96" s="375">
        <f>IF(K96&lt;&gt;"",VLOOKUP(K96,'[3]4.Criterios'!$B$5:$F$9,4,1),"")</f>
        <v>0.6</v>
      </c>
      <c r="S96" s="319" t="str">
        <f>IFERROR(VLOOKUP(T96,'[3]4.Criterios'!$E$14:$F$16,2,0),"")</f>
        <v>Catastrófico</v>
      </c>
      <c r="T96" s="375">
        <f>IFERROR(VLOOKUP(COUNTA(M96:P100),'[3]4.Criterios'!$B$14:$E$16,4,1),"")</f>
        <v>1</v>
      </c>
      <c r="U96" s="313" t="str">
        <f>IFERROR(VLOOKUP(CONCATENATE(Q96,S96),[3]Niveles!$B$3:$E$17,4,0),"")</f>
        <v>Extremo</v>
      </c>
      <c r="V96" s="330">
        <f>IFERROR(VLOOKUP(CONCATENATE(Q96,S96),[3]Niveles!$B$3:$F$17,5,0),"")</f>
        <v>23</v>
      </c>
      <c r="W96" s="61">
        <v>1</v>
      </c>
      <c r="X96" s="78" t="s">
        <v>971</v>
      </c>
      <c r="Y96" s="61" t="s">
        <v>972</v>
      </c>
      <c r="Z96" s="61" t="s">
        <v>973</v>
      </c>
      <c r="AA96" s="61" t="s">
        <v>73</v>
      </c>
      <c r="AB96" s="61" t="s">
        <v>84</v>
      </c>
      <c r="AC96" s="64">
        <f>IFERROR(VLOOKUP(AA96,'[3]4.Criterios'!$I$6:$K$8,3,0)+VLOOKUP(AB96,'[3]4.Criterios'!$I$9:$K$10,3,0),"")</f>
        <v>0.4</v>
      </c>
      <c r="AD96" s="65" t="str">
        <f>IFERROR(VLOOKUP(AA96,[3]Niveles!$B$20:$C$22,2,0),"")</f>
        <v>Probabilidad</v>
      </c>
      <c r="AE96" s="333">
        <f t="shared" ref="AE96" ca="1" si="77">IFERROR(R96-AP96,"")</f>
        <v>0.24</v>
      </c>
      <c r="AF96" s="333">
        <f t="shared" ref="AF96" ca="1" si="78">IFERROR(T96-AR96,"")</f>
        <v>0.25</v>
      </c>
      <c r="AG96" s="61" t="s">
        <v>79</v>
      </c>
      <c r="AH96" s="61" t="s">
        <v>495</v>
      </c>
      <c r="AI96" s="61" t="s">
        <v>89</v>
      </c>
      <c r="AJ96" s="66" t="str">
        <f>IFERROR(VLOOKUP(AK96,'[3]4.Criterios'!$D$5:$F$9,3,1),"")</f>
        <v>Baja</v>
      </c>
      <c r="AK96" s="67">
        <f>IFERROR(IF(AD96="Probabilidad",(R96*(1-AC96)),IF(AD96="Impacto",R96,"")),"")</f>
        <v>0.36</v>
      </c>
      <c r="AL96" s="66" t="str">
        <f>IFERROR(VLOOKUP(AM96,'[3]4.Criterios'!$D$14:$F$16,3,1),"")</f>
        <v>Catastrófico</v>
      </c>
      <c r="AM96" s="68">
        <f>IFERROR(IF(AD96="Impacto",(T96*(1-AC96)),IF(AD96="Probabilidad",T96,"")),"")</f>
        <v>1</v>
      </c>
      <c r="AN96" s="66" t="str">
        <f>IFERROR(VLOOKUP(CONCATENATE(AJ96,AL96),[3]Niveles!$B$3:$E$17,4,0),"")</f>
        <v>Extremo</v>
      </c>
      <c r="AO96" s="313" t="str">
        <f ca="1">OFFSET(AJ95,6-COUNTBLANK(AJ96:AJ101),0,1,1)</f>
        <v>Baja</v>
      </c>
      <c r="AP96" s="327">
        <f ca="1">OFFSET(AK95,6-COUNTBLANK(AK96:AK101),0,1,1)</f>
        <v>0.36</v>
      </c>
      <c r="AQ96" s="319" t="str">
        <f ca="1">OFFSET(AL95,6-COUNTBLANK(AL96:AL101),0,1,1)</f>
        <v>Mayor</v>
      </c>
      <c r="AR96" s="327">
        <f ca="1">OFFSET(AM95,6-COUNTBLANK(AM96:AM101),0,1,1)</f>
        <v>0.75</v>
      </c>
      <c r="AS96" s="313" t="str">
        <f ca="1">OFFSET(AN95,6-COUNTBLANK(AN96:AN101),0,1,1)</f>
        <v>Alto</v>
      </c>
      <c r="AT96" s="330">
        <f ca="1">IFERROR(VLOOKUP(CONCATENATE(AO96,AQ96),[3]Niveles!$B$3:$F$17,5,0),"")</f>
        <v>16</v>
      </c>
      <c r="AU96" s="61" t="s">
        <v>496</v>
      </c>
      <c r="AV96" s="124" t="s">
        <v>974</v>
      </c>
      <c r="AW96" s="124" t="s">
        <v>971</v>
      </c>
      <c r="AX96" s="214" t="s">
        <v>132</v>
      </c>
      <c r="AY96" s="128">
        <v>45169</v>
      </c>
      <c r="AZ96" s="71">
        <v>45282</v>
      </c>
      <c r="BA96" s="178" t="s">
        <v>498</v>
      </c>
      <c r="BB96" s="209" t="s">
        <v>95</v>
      </c>
      <c r="BC96" s="73" t="s">
        <v>499</v>
      </c>
      <c r="BD96" s="74" t="s">
        <v>975</v>
      </c>
      <c r="BE96" s="75" t="s">
        <v>976</v>
      </c>
      <c r="BF96" s="188" t="s">
        <v>104</v>
      </c>
      <c r="BG96" s="191" t="s">
        <v>104</v>
      </c>
      <c r="BH96" s="191" t="s">
        <v>104</v>
      </c>
      <c r="BI96" s="194" t="s">
        <v>105</v>
      </c>
      <c r="BJ96" s="164" t="s">
        <v>120</v>
      </c>
      <c r="BK96" s="114" t="s">
        <v>977</v>
      </c>
      <c r="BL96" s="324" t="s">
        <v>503</v>
      </c>
      <c r="BM96" s="324" t="s">
        <v>503</v>
      </c>
      <c r="BN96" s="324" t="s">
        <v>978</v>
      </c>
    </row>
    <row r="97" spans="2:66" s="177" customFormat="1" ht="66" customHeight="1" thickBot="1" x14ac:dyDescent="0.4">
      <c r="B97" s="116" t="s">
        <v>27</v>
      </c>
      <c r="C97" s="286"/>
      <c r="D97" s="305"/>
      <c r="E97" s="305"/>
      <c r="F97" s="337"/>
      <c r="G97" s="337"/>
      <c r="H97" s="325"/>
      <c r="I97" s="77" t="s">
        <v>979</v>
      </c>
      <c r="J97" s="305"/>
      <c r="K97" s="308"/>
      <c r="L97" s="311"/>
      <c r="M97" s="77" t="s">
        <v>506</v>
      </c>
      <c r="N97" s="77" t="s">
        <v>507</v>
      </c>
      <c r="O97" s="77" t="s">
        <v>508</v>
      </c>
      <c r="P97" s="77" t="s">
        <v>509</v>
      </c>
      <c r="Q97" s="314"/>
      <c r="R97" s="376"/>
      <c r="S97" s="320"/>
      <c r="T97" s="376"/>
      <c r="U97" s="314"/>
      <c r="V97" s="331"/>
      <c r="W97" s="78">
        <v>2</v>
      </c>
      <c r="X97" s="78" t="s">
        <v>971</v>
      </c>
      <c r="Y97" s="78" t="s">
        <v>980</v>
      </c>
      <c r="Z97" s="78" t="s">
        <v>981</v>
      </c>
      <c r="AA97" s="78" t="s">
        <v>75</v>
      </c>
      <c r="AB97" s="78" t="s">
        <v>84</v>
      </c>
      <c r="AC97" s="79">
        <f>IFERROR(VLOOKUP(AA97,'[3]4.Criterios'!$I$6:$K$8,3,0)+VLOOKUP(AB97,'[3]4.Criterios'!$I$9:$K$10,3,0),"")</f>
        <v>0.25</v>
      </c>
      <c r="AD97" s="80" t="str">
        <f>IFERROR(VLOOKUP(AA97,[3]Niveles!$B$20:$C$22,2,0),"")</f>
        <v>Impacto</v>
      </c>
      <c r="AE97" s="334"/>
      <c r="AF97" s="334"/>
      <c r="AG97" s="78" t="s">
        <v>80</v>
      </c>
      <c r="AH97" s="78" t="s">
        <v>495</v>
      </c>
      <c r="AI97" s="78" t="s">
        <v>89</v>
      </c>
      <c r="AJ97" s="81" t="str">
        <f>IFERROR(VLOOKUP(AK97,'[3]4.Criterios'!$D$5:$F$9,3,1),"")</f>
        <v>Baja</v>
      </c>
      <c r="AK97" s="82">
        <f>IFERROR(IF(AD97="Probabilidad",(AK96*(1-AC97)),IF(AD97="Impacto",AK96,"")),"")</f>
        <v>0.36</v>
      </c>
      <c r="AL97" s="81" t="str">
        <f>IFERROR(VLOOKUP(AM97,'[3]4.Criterios'!$D$14:$F$16,3,1),"")</f>
        <v>Mayor</v>
      </c>
      <c r="AM97" s="83">
        <f>IFERROR(IF(AD97="Impacto",IF((AM96*(1-AC97))&lt;0.4,0.4,(AM96*(1-AC97))),IF(AD97="Probabilidad",AM96,"")),"")</f>
        <v>0.75</v>
      </c>
      <c r="AN97" s="81" t="str">
        <f>IFERROR(VLOOKUP(CONCATENATE(AJ97,AL97),[3]Niveles!$B$3:$E$17,4,0),"")</f>
        <v>Alto</v>
      </c>
      <c r="AO97" s="314"/>
      <c r="AP97" s="328"/>
      <c r="AQ97" s="320"/>
      <c r="AR97" s="328"/>
      <c r="AS97" s="314"/>
      <c r="AT97" s="331"/>
      <c r="AU97" s="78"/>
      <c r="AV97" s="78"/>
      <c r="AW97" s="78"/>
      <c r="AX97" s="212"/>
      <c r="AY97" s="129"/>
      <c r="AZ97" s="85"/>
      <c r="BA97" s="86"/>
      <c r="BB97" s="86"/>
      <c r="BC97" s="87"/>
      <c r="BD97" s="88"/>
      <c r="BE97" s="89" t="s">
        <v>982</v>
      </c>
      <c r="BF97" s="189"/>
      <c r="BG97" s="192" t="s">
        <v>104</v>
      </c>
      <c r="BH97" s="192" t="s">
        <v>105</v>
      </c>
      <c r="BI97" s="195"/>
      <c r="BJ97" s="88"/>
      <c r="BK97" s="91"/>
      <c r="BL97" s="325"/>
      <c r="BM97" s="325"/>
      <c r="BN97" s="325"/>
    </row>
    <row r="98" spans="2:66" s="177" customFormat="1" ht="66" customHeight="1" thickBot="1" x14ac:dyDescent="0.4">
      <c r="B98" s="116" t="s">
        <v>27</v>
      </c>
      <c r="C98" s="286"/>
      <c r="D98" s="305"/>
      <c r="E98" s="305"/>
      <c r="F98" s="337"/>
      <c r="G98" s="337"/>
      <c r="H98" s="325"/>
      <c r="I98" s="77" t="s">
        <v>983</v>
      </c>
      <c r="J98" s="305"/>
      <c r="K98" s="308"/>
      <c r="L98" s="311"/>
      <c r="M98" s="77" t="s">
        <v>517</v>
      </c>
      <c r="N98" s="77" t="s">
        <v>518</v>
      </c>
      <c r="O98" s="77" t="s">
        <v>519</v>
      </c>
      <c r="P98" s="77"/>
      <c r="Q98" s="314"/>
      <c r="R98" s="376"/>
      <c r="S98" s="320"/>
      <c r="T98" s="376"/>
      <c r="U98" s="314"/>
      <c r="V98" s="331"/>
      <c r="W98" s="78">
        <v>3</v>
      </c>
      <c r="X98" s="78"/>
      <c r="Y98" s="78"/>
      <c r="Z98" s="78"/>
      <c r="AA98" s="78"/>
      <c r="AB98" s="78"/>
      <c r="AC98" s="79" t="str">
        <f>IFERROR(VLOOKUP(AA98,'[3]4.Criterios'!$I$6:$K$8,3,0)+VLOOKUP(AB98,'[3]4.Criterios'!$I$9:$K$10,3,0),"")</f>
        <v/>
      </c>
      <c r="AD98" s="80" t="str">
        <f>IFERROR(VLOOKUP(AA98,[3]Niveles!$B$20:$C$22,2,0),"")</f>
        <v/>
      </c>
      <c r="AE98" s="334"/>
      <c r="AF98" s="334"/>
      <c r="AG98" s="78"/>
      <c r="AH98" s="78"/>
      <c r="AI98" s="78"/>
      <c r="AJ98" s="81" t="str">
        <f>IFERROR(VLOOKUP(AK98,'[3]4.Criterios'!$D$5:$F$9,3,1),"")</f>
        <v/>
      </c>
      <c r="AK98" s="82" t="str">
        <f>IFERROR(IF(AD98="Probabilidad",(AK97*(1-AC98)),IF(AD98="Impacto",AK97,"")),"")</f>
        <v/>
      </c>
      <c r="AL98" s="81" t="str">
        <f>IFERROR(VLOOKUP(AM98,'[3]4.Criterios'!$D$14:$F$16,3,1),"")</f>
        <v/>
      </c>
      <c r="AM98" s="83" t="str">
        <f t="shared" ref="AM98:AM100" si="79">IFERROR(IF(AD98="Impacto",IF((AM97*(1-AC98))&lt;0.4,0.4,(AM97*(1-AC98))),IF(AD98="Probabilidad",AM97,"")),"")</f>
        <v/>
      </c>
      <c r="AN98" s="81" t="str">
        <f>IFERROR(VLOOKUP(CONCATENATE(AJ98,AL98),[3]Niveles!$B$3:$E$17,4,0),"")</f>
        <v/>
      </c>
      <c r="AO98" s="314"/>
      <c r="AP98" s="328"/>
      <c r="AQ98" s="320"/>
      <c r="AR98" s="328"/>
      <c r="AS98" s="314"/>
      <c r="AT98" s="331"/>
      <c r="AU98" s="78"/>
      <c r="AV98" s="78"/>
      <c r="AW98" s="78"/>
      <c r="AX98" s="212"/>
      <c r="AY98" s="129"/>
      <c r="AZ98" s="85"/>
      <c r="BA98" s="86"/>
      <c r="BB98" s="86"/>
      <c r="BC98" s="87"/>
      <c r="BD98" s="88"/>
      <c r="BE98" s="89"/>
      <c r="BF98" s="189"/>
      <c r="BG98" s="192"/>
      <c r="BH98" s="192"/>
      <c r="BI98" s="195"/>
      <c r="BJ98" s="88"/>
      <c r="BK98" s="91"/>
      <c r="BL98" s="325"/>
      <c r="BM98" s="325"/>
      <c r="BN98" s="325"/>
    </row>
    <row r="99" spans="2:66" s="177" customFormat="1" ht="66" customHeight="1" thickBot="1" x14ac:dyDescent="0.4">
      <c r="B99" s="116" t="s">
        <v>27</v>
      </c>
      <c r="C99" s="286"/>
      <c r="D99" s="305"/>
      <c r="E99" s="305"/>
      <c r="F99" s="337"/>
      <c r="G99" s="337"/>
      <c r="H99" s="325"/>
      <c r="I99" s="77"/>
      <c r="J99" s="305"/>
      <c r="K99" s="308"/>
      <c r="L99" s="311"/>
      <c r="M99" s="77"/>
      <c r="N99" s="77"/>
      <c r="O99" s="77" t="s">
        <v>567</v>
      </c>
      <c r="P99" s="77"/>
      <c r="Q99" s="314"/>
      <c r="R99" s="376"/>
      <c r="S99" s="320"/>
      <c r="T99" s="376"/>
      <c r="U99" s="314"/>
      <c r="V99" s="331"/>
      <c r="W99" s="78">
        <v>4</v>
      </c>
      <c r="X99" s="78"/>
      <c r="Y99" s="78"/>
      <c r="Z99" s="78"/>
      <c r="AA99" s="78"/>
      <c r="AB99" s="78"/>
      <c r="AC99" s="79" t="str">
        <f>IFERROR(VLOOKUP(AA99,'[3]4.Criterios'!$I$6:$K$8,3,0)+VLOOKUP(AB99,'[3]4.Criterios'!$I$9:$K$10,3,0),"")</f>
        <v/>
      </c>
      <c r="AD99" s="80"/>
      <c r="AE99" s="334"/>
      <c r="AF99" s="334"/>
      <c r="AG99" s="78"/>
      <c r="AH99" s="78"/>
      <c r="AI99" s="78"/>
      <c r="AJ99" s="81" t="str">
        <f>IFERROR(VLOOKUP(AK99,'[3]4.Criterios'!$D$5:$F$9,3,1),"")</f>
        <v/>
      </c>
      <c r="AK99" s="82" t="str">
        <f>IFERROR(IF(AD99="Probabilidad",(AK98*(1-AC99)),IF(AD99="Impacto",AK98,"")),"")</f>
        <v/>
      </c>
      <c r="AL99" s="81" t="str">
        <f>IFERROR(VLOOKUP(AM99,'[3]4.Criterios'!$D$14:$F$16,3,1),"")</f>
        <v/>
      </c>
      <c r="AM99" s="83" t="str">
        <f t="shared" si="79"/>
        <v/>
      </c>
      <c r="AN99" s="81" t="str">
        <f>IFERROR(VLOOKUP(CONCATENATE(AJ99,AL99),[3]Niveles!$B$3:$E$17,4,0),"")</f>
        <v/>
      </c>
      <c r="AO99" s="314"/>
      <c r="AP99" s="328"/>
      <c r="AQ99" s="320"/>
      <c r="AR99" s="328"/>
      <c r="AS99" s="314"/>
      <c r="AT99" s="331"/>
      <c r="AU99" s="78"/>
      <c r="AV99" s="78"/>
      <c r="AW99" s="78"/>
      <c r="AX99" s="212"/>
      <c r="AY99" s="129"/>
      <c r="AZ99" s="85"/>
      <c r="BA99" s="86"/>
      <c r="BB99" s="86"/>
      <c r="BC99" s="87"/>
      <c r="BD99" s="88"/>
      <c r="BE99" s="89"/>
      <c r="BF99" s="189"/>
      <c r="BG99" s="192"/>
      <c r="BH99" s="192"/>
      <c r="BI99" s="195"/>
      <c r="BJ99" s="88"/>
      <c r="BK99" s="91"/>
      <c r="BL99" s="325"/>
      <c r="BM99" s="325"/>
      <c r="BN99" s="325"/>
    </row>
    <row r="100" spans="2:66" s="177" customFormat="1" ht="66" customHeight="1" thickBot="1" x14ac:dyDescent="0.4">
      <c r="B100" s="116" t="s">
        <v>27</v>
      </c>
      <c r="C100" s="286"/>
      <c r="D100" s="305"/>
      <c r="E100" s="305"/>
      <c r="F100" s="337"/>
      <c r="G100" s="337"/>
      <c r="H100" s="325"/>
      <c r="I100" s="77"/>
      <c r="J100" s="305"/>
      <c r="K100" s="308"/>
      <c r="L100" s="311"/>
      <c r="M100" s="77"/>
      <c r="N100" s="77"/>
      <c r="O100" s="77" t="s">
        <v>576</v>
      </c>
      <c r="P100" s="77"/>
      <c r="Q100" s="314"/>
      <c r="R100" s="376"/>
      <c r="S100" s="320"/>
      <c r="T100" s="376"/>
      <c r="U100" s="314"/>
      <c r="V100" s="331"/>
      <c r="W100" s="78">
        <v>5</v>
      </c>
      <c r="X100" s="78"/>
      <c r="Y100" s="78"/>
      <c r="Z100" s="78"/>
      <c r="AA100" s="78"/>
      <c r="AB100" s="78"/>
      <c r="AC100" s="79" t="str">
        <f>IFERROR(VLOOKUP(AA100,'[3]4.Criterios'!$I$6:$K$8,3,0)+VLOOKUP(AB100,'[3]4.Criterios'!$I$9:$K$10,3,0),"")</f>
        <v/>
      </c>
      <c r="AD100" s="80" t="str">
        <f>IFERROR(VLOOKUP(AA100,[3]Niveles!$B$20:$C$22,2,0),"")</f>
        <v/>
      </c>
      <c r="AE100" s="334"/>
      <c r="AF100" s="334"/>
      <c r="AG100" s="78"/>
      <c r="AH100" s="78"/>
      <c r="AI100" s="78"/>
      <c r="AJ100" s="81" t="str">
        <f>IFERROR(VLOOKUP(AK100,'[3]4.Criterios'!$D$5:$F$9,3,1),"")</f>
        <v/>
      </c>
      <c r="AK100" s="82" t="str">
        <f>IFERROR(IF(AD100="Probabilidad",(AK99*(1-AC100)),IF(AD100="Impacto",AK99,"")),"")</f>
        <v/>
      </c>
      <c r="AL100" s="81" t="str">
        <f>IFERROR(VLOOKUP(AM100,'[3]4.Criterios'!$D$14:$F$16,3,1),"")</f>
        <v/>
      </c>
      <c r="AM100" s="83" t="str">
        <f t="shared" si="79"/>
        <v/>
      </c>
      <c r="AN100" s="81" t="str">
        <f>IFERROR(VLOOKUP(CONCATENATE(AJ100,AL100),[3]Niveles!$B$3:$E$17,4,0),"")</f>
        <v/>
      </c>
      <c r="AO100" s="314"/>
      <c r="AP100" s="328"/>
      <c r="AQ100" s="320"/>
      <c r="AR100" s="328"/>
      <c r="AS100" s="314"/>
      <c r="AT100" s="331"/>
      <c r="AU100" s="78"/>
      <c r="AV100" s="78"/>
      <c r="AW100" s="78"/>
      <c r="AX100" s="212"/>
      <c r="AY100" s="129"/>
      <c r="AZ100" s="85"/>
      <c r="BA100" s="86"/>
      <c r="BB100" s="86"/>
      <c r="BC100" s="87"/>
      <c r="BD100" s="88"/>
      <c r="BE100" s="89"/>
      <c r="BF100" s="189"/>
      <c r="BG100" s="192"/>
      <c r="BH100" s="192"/>
      <c r="BI100" s="195"/>
      <c r="BJ100" s="88"/>
      <c r="BK100" s="91"/>
      <c r="BL100" s="325"/>
      <c r="BM100" s="325"/>
      <c r="BN100" s="325"/>
    </row>
    <row r="101" spans="2:66" s="177" customFormat="1" ht="66" customHeight="1" thickBot="1" x14ac:dyDescent="0.4">
      <c r="B101" s="116" t="s">
        <v>27</v>
      </c>
      <c r="C101" s="287"/>
      <c r="D101" s="306"/>
      <c r="E101" s="306"/>
      <c r="F101" s="338"/>
      <c r="G101" s="338"/>
      <c r="H101" s="326"/>
      <c r="I101" s="77"/>
      <c r="J101" s="306"/>
      <c r="K101" s="309"/>
      <c r="L101" s="312"/>
      <c r="M101" s="93"/>
      <c r="N101" s="93"/>
      <c r="O101" s="93"/>
      <c r="P101" s="94"/>
      <c r="Q101" s="315"/>
      <c r="R101" s="377"/>
      <c r="S101" s="321"/>
      <c r="T101" s="377"/>
      <c r="U101" s="315"/>
      <c r="V101" s="332"/>
      <c r="W101" s="95">
        <v>6</v>
      </c>
      <c r="X101" s="95"/>
      <c r="Y101" s="95"/>
      <c r="Z101" s="95"/>
      <c r="AA101" s="95"/>
      <c r="AB101" s="95"/>
      <c r="AC101" s="79" t="str">
        <f>IFERROR(VLOOKUP(AA101,'[3]4.Criterios'!$I$6:$K$8,3,0)+VLOOKUP(AB101,'[3]4.Criterios'!$I$9:$K$10,3,0),"")</f>
        <v/>
      </c>
      <c r="AD101" s="80" t="str">
        <f>IFERROR(VLOOKUP(AA101,[3]Niveles!$B$20:$C$22,2,0),"")</f>
        <v/>
      </c>
      <c r="AE101" s="335"/>
      <c r="AF101" s="335"/>
      <c r="AG101" s="95"/>
      <c r="AH101" s="95"/>
      <c r="AI101" s="95"/>
      <c r="AJ101" s="97" t="str">
        <f>IFERROR(VLOOKUP(AK101,'[3]4.Criterios'!$D$5:$F$9,3,1),"")</f>
        <v/>
      </c>
      <c r="AK101" s="98" t="str">
        <f>IFERROR(IF(AD101="Probabilidad",(AK100*(1-AC101)),IF(AD101="Impacto",AK100,"")),"")</f>
        <v/>
      </c>
      <c r="AL101" s="97" t="str">
        <f>IFERROR(VLOOKUP(AM101,'[3]4.Criterios'!$D$14:$F$16,3,1),"")</f>
        <v/>
      </c>
      <c r="AM101" s="83" t="str">
        <f>IFERROR(IF(AD101="Impacto",IF((AM100*(1-AC101))&lt;0.4,0.4,(AM100*(1-AC101))),IF(AD101="Probabilidad",AM100,"")),"")</f>
        <v/>
      </c>
      <c r="AN101" s="97" t="str">
        <f>IFERROR(VLOOKUP(CONCATENATE(AJ101,AL101),[3]Niveles!$B$3:$E$17,4,0),"")</f>
        <v/>
      </c>
      <c r="AO101" s="315"/>
      <c r="AP101" s="329"/>
      <c r="AQ101" s="321"/>
      <c r="AR101" s="329"/>
      <c r="AS101" s="315"/>
      <c r="AT101" s="332"/>
      <c r="AU101" s="95"/>
      <c r="AV101" s="95"/>
      <c r="AW101" s="95"/>
      <c r="AX101" s="213"/>
      <c r="AY101" s="139"/>
      <c r="AZ101" s="100"/>
      <c r="BA101" s="101"/>
      <c r="BB101" s="101"/>
      <c r="BC101" s="102"/>
      <c r="BD101" s="103"/>
      <c r="BE101" s="104"/>
      <c r="BF101" s="190"/>
      <c r="BG101" s="193"/>
      <c r="BH101" s="193"/>
      <c r="BI101" s="196"/>
      <c r="BJ101" s="103"/>
      <c r="BK101" s="106"/>
      <c r="BL101" s="326"/>
      <c r="BM101" s="326"/>
      <c r="BN101" s="326"/>
    </row>
    <row r="102" spans="2:66" ht="192.65" customHeight="1" thickBot="1" x14ac:dyDescent="0.4">
      <c r="B102" s="161" t="s">
        <v>60</v>
      </c>
      <c r="C102" s="285" t="s">
        <v>984</v>
      </c>
      <c r="D102" s="304" t="s">
        <v>905</v>
      </c>
      <c r="E102" s="342" t="s">
        <v>906</v>
      </c>
      <c r="F102" s="345" t="s">
        <v>770</v>
      </c>
      <c r="G102" s="345" t="s">
        <v>985</v>
      </c>
      <c r="H102" s="348" t="str">
        <f>D102&amp;" "&amp;E102&amp;" "&amp;F102&amp;" "&amp;G102</f>
        <v>Posibilidad de plagio y violación de derechos de autor apropiando información, ideas, palabras o cualquier forma de expresión de otra persona a nombre propio con el fin de publicar obras o productos de investigación sin dar el crédito correspondiente al autor o a la institución</v>
      </c>
      <c r="I102" s="152" t="s">
        <v>908</v>
      </c>
      <c r="J102" s="342" t="s">
        <v>57</v>
      </c>
      <c r="K102" s="351">
        <v>8</v>
      </c>
      <c r="L102" s="354" t="s">
        <v>986</v>
      </c>
      <c r="M102" s="60" t="s">
        <v>488</v>
      </c>
      <c r="N102" s="60" t="s">
        <v>489</v>
      </c>
      <c r="O102" s="60"/>
      <c r="P102" s="60" t="s">
        <v>491</v>
      </c>
      <c r="Q102" s="357" t="str">
        <f>IFERROR(VLOOKUP(R102,'[3]4.Criterios'!$E$5:$F$9,2,0),"")</f>
        <v>Baja</v>
      </c>
      <c r="R102" s="360">
        <f>IF(K102&lt;&gt;"",VLOOKUP(K102,'[3]4.Criterios'!$B$5:$F$9,4,1),"")</f>
        <v>0.4</v>
      </c>
      <c r="S102" s="363" t="str">
        <f>IFERROR(VLOOKUP(T102,'[3]4.Criterios'!$E$14:$F$16,2,0),"")</f>
        <v>Mayor</v>
      </c>
      <c r="T102" s="360">
        <f>IFERROR(VLOOKUP(COUNTA(M102:P106),'[3]4.Criterios'!$B$14:$E$16,4,1),"")</f>
        <v>0.8</v>
      </c>
      <c r="U102" s="357" t="str">
        <f>IFERROR(VLOOKUP(CONCATENATE(Q102,S102),[3]Niveles!$B$3:$E$17,4,0),"")</f>
        <v>Alto</v>
      </c>
      <c r="V102" s="357">
        <f>IFERROR(VLOOKUP(CONCATENATE(Q102,S102),[3]Niveles!$B$3:$F$17,5,0),"")</f>
        <v>16</v>
      </c>
      <c r="W102" s="140">
        <v>1</v>
      </c>
      <c r="X102" s="78" t="s">
        <v>987</v>
      </c>
      <c r="Y102" s="78" t="s">
        <v>988</v>
      </c>
      <c r="Z102" s="78" t="s">
        <v>989</v>
      </c>
      <c r="AA102" s="143" t="s">
        <v>73</v>
      </c>
      <c r="AB102" s="143" t="s">
        <v>84</v>
      </c>
      <c r="AC102" s="141">
        <f>IFERROR(VLOOKUP(AA102,'[3]4.Criterios'!$I$6:$K$8,3,0)+VLOOKUP(AB102,'[3]4.Criterios'!$I$9:$K$10,3,0),"")</f>
        <v>0.4</v>
      </c>
      <c r="AD102" s="142" t="str">
        <f>IFERROR(VLOOKUP(AA102,[3]Niveles!$B$20:$C$22,2,0),"")</f>
        <v>Probabilidad</v>
      </c>
      <c r="AE102" s="369">
        <f t="shared" ref="AE102" ca="1" si="80">IFERROR(R102-AP102,"")</f>
        <v>0.29920000000000002</v>
      </c>
      <c r="AF102" s="369">
        <f t="shared" ref="AF102" ca="1" si="81">IFERROR(T102-AR102,"")</f>
        <v>0.19999999999999996</v>
      </c>
      <c r="AG102" s="61" t="s">
        <v>79</v>
      </c>
      <c r="AH102" s="143" t="s">
        <v>495</v>
      </c>
      <c r="AI102" s="143" t="s">
        <v>89</v>
      </c>
      <c r="AJ102" s="153" t="str">
        <f>IFERROR(VLOOKUP(AK102,'[3]4.Criterios'!$D$5:$F$9,3,1),"")</f>
        <v>Baja</v>
      </c>
      <c r="AK102" s="154">
        <f>IFERROR(IF(AD102="Probabilidad",(R102*(1-AC102)),IF(AD102="Impacto",R102,"")),"")</f>
        <v>0.24</v>
      </c>
      <c r="AL102" s="153" t="str">
        <f>IFERROR(VLOOKUP(AM102,'[3]4.Criterios'!$D$14:$F$16,3,1),"")</f>
        <v>Mayor</v>
      </c>
      <c r="AM102" s="155">
        <f>IFERROR(IF(AD102="Impacto",(T102*(1-AC102)),IF(AD102="Probabilidad",T102,"")),"")</f>
        <v>0.8</v>
      </c>
      <c r="AN102" s="153" t="str">
        <f>IFERROR(VLOOKUP(CONCATENATE(AJ102,AL102),[3]Niveles!$B$3:$E$17,4,0),"")</f>
        <v>Alto</v>
      </c>
      <c r="AO102" s="313" t="str">
        <f ca="1">OFFSET(AJ101,6-COUNTBLANK(AJ102:AJ107),0,1,1)</f>
        <v>Muy Baja</v>
      </c>
      <c r="AP102" s="327">
        <f ca="1">OFFSET(AK101,6-COUNTBLANK(AK102:AK107),0,1,1)</f>
        <v>0.10079999999999999</v>
      </c>
      <c r="AQ102" s="319" t="str">
        <f ca="1">OFFSET(AL101,6-COUNTBLANK(AL102:AL107),0,1,1)</f>
        <v>Moderado</v>
      </c>
      <c r="AR102" s="327">
        <f ca="1">OFFSET(AM101,6-COUNTBLANK(AM102:AM107),0,1,1)</f>
        <v>0.60000000000000009</v>
      </c>
      <c r="AS102" s="313" t="str">
        <f ca="1">OFFSET(AN101,6-COUNTBLANK(AN102:AN107),0,1,1)</f>
        <v>Moderado</v>
      </c>
      <c r="AT102" s="330">
        <f ca="1">IFERROR(VLOOKUP(CONCATENATE(AO102,AQ102),[3]Niveles!$B$3:$F$17,5,0),"")</f>
        <v>11</v>
      </c>
      <c r="AU102" s="143" t="s">
        <v>496</v>
      </c>
      <c r="AV102" s="124" t="s">
        <v>990</v>
      </c>
      <c r="AW102" s="128" t="s">
        <v>991</v>
      </c>
      <c r="AX102" s="218" t="s">
        <v>131</v>
      </c>
      <c r="AY102" s="144">
        <v>45169</v>
      </c>
      <c r="AZ102" s="76">
        <v>45281</v>
      </c>
      <c r="BA102" s="72" t="s">
        <v>992</v>
      </c>
      <c r="BB102" s="208" t="s">
        <v>95</v>
      </c>
      <c r="BC102" s="74" t="s">
        <v>993</v>
      </c>
      <c r="BD102" s="72" t="s">
        <v>994</v>
      </c>
      <c r="BE102" s="75" t="s">
        <v>995</v>
      </c>
      <c r="BF102" s="188" t="s">
        <v>104</v>
      </c>
      <c r="BG102" s="191" t="s">
        <v>104</v>
      </c>
      <c r="BH102" s="204" t="s">
        <v>104</v>
      </c>
      <c r="BI102" s="200" t="s">
        <v>104</v>
      </c>
      <c r="BJ102" s="164" t="s">
        <v>120</v>
      </c>
      <c r="BK102" s="125"/>
      <c r="BL102" s="324" t="s">
        <v>503</v>
      </c>
      <c r="BM102" s="324" t="s">
        <v>503</v>
      </c>
      <c r="BN102" s="324" t="s">
        <v>996</v>
      </c>
    </row>
    <row r="103" spans="2:66" ht="106" customHeight="1" thickBot="1" x14ac:dyDescent="0.4">
      <c r="B103" s="161" t="s">
        <v>60</v>
      </c>
      <c r="C103" s="286"/>
      <c r="D103" s="305"/>
      <c r="E103" s="343"/>
      <c r="F103" s="346"/>
      <c r="G103" s="346"/>
      <c r="H103" s="349"/>
      <c r="I103" s="145" t="s">
        <v>997</v>
      </c>
      <c r="J103" s="343"/>
      <c r="K103" s="352"/>
      <c r="L103" s="355"/>
      <c r="M103" s="77" t="s">
        <v>506</v>
      </c>
      <c r="N103" s="77"/>
      <c r="O103" s="77" t="s">
        <v>508</v>
      </c>
      <c r="P103" s="77"/>
      <c r="Q103" s="358"/>
      <c r="R103" s="361"/>
      <c r="S103" s="364"/>
      <c r="T103" s="361"/>
      <c r="U103" s="358"/>
      <c r="V103" s="358"/>
      <c r="W103" s="143">
        <v>2</v>
      </c>
      <c r="X103" s="78" t="s">
        <v>998</v>
      </c>
      <c r="Y103" s="78" t="s">
        <v>999</v>
      </c>
      <c r="Z103" s="78" t="s">
        <v>1000</v>
      </c>
      <c r="AA103" s="143" t="s">
        <v>73</v>
      </c>
      <c r="AB103" s="143" t="s">
        <v>84</v>
      </c>
      <c r="AC103" s="146">
        <f>IFERROR(VLOOKUP(AA103,'[3]4.Criterios'!$I$6:$K$8,3,0)+VLOOKUP(AB103,'[3]4.Criterios'!$I$9:$K$10,3,0),"")</f>
        <v>0.4</v>
      </c>
      <c r="AD103" s="147" t="str">
        <f>IFERROR(VLOOKUP(AA103,[3]Niveles!$B$20:$C$22,2,0),"")</f>
        <v>Probabilidad</v>
      </c>
      <c r="AE103" s="370"/>
      <c r="AF103" s="370"/>
      <c r="AG103" s="143" t="s">
        <v>80</v>
      </c>
      <c r="AH103" s="143" t="s">
        <v>495</v>
      </c>
      <c r="AI103" s="143" t="s">
        <v>89</v>
      </c>
      <c r="AJ103" s="156" t="str">
        <f>IFERROR(VLOOKUP(AK103,'[3]4.Criterios'!$D$5:$F$9,3,1),"")</f>
        <v>Muy Baja</v>
      </c>
      <c r="AK103" s="157">
        <f>IFERROR(IF(AD103="Probabilidad",(AK102*(1-AC103)),IF(AD103="Impacto",AK102,"")),"")</f>
        <v>0.14399999999999999</v>
      </c>
      <c r="AL103" s="156" t="str">
        <f>IFERROR(VLOOKUP(AM103,'[3]4.Criterios'!$D$14:$F$16,3,1),"")</f>
        <v>Mayor</v>
      </c>
      <c r="AM103" s="158">
        <f>IFERROR(IF(AD103="Impacto",IF((AM102*(1-AC103))&lt;0.4,0.4,(AM102*(1-AC103))),IF(AD103="Probabilidad",AM102,"")),"")</f>
        <v>0.8</v>
      </c>
      <c r="AN103" s="156" t="str">
        <f>IFERROR(VLOOKUP(CONCATENATE(AJ103,AL103),[3]Niveles!$B$3:$E$17,4,0),"")</f>
        <v>Alto</v>
      </c>
      <c r="AO103" s="314"/>
      <c r="AP103" s="328"/>
      <c r="AQ103" s="320"/>
      <c r="AR103" s="328"/>
      <c r="AS103" s="314"/>
      <c r="AT103" s="331"/>
      <c r="AU103" s="143" t="s">
        <v>496</v>
      </c>
      <c r="AV103" s="78" t="s">
        <v>1001</v>
      </c>
      <c r="AW103" s="128" t="s">
        <v>991</v>
      </c>
      <c r="AX103" s="218" t="s">
        <v>131</v>
      </c>
      <c r="AY103" s="144">
        <v>45169</v>
      </c>
      <c r="AZ103" s="90">
        <v>45281</v>
      </c>
      <c r="BA103" s="86" t="s">
        <v>1002</v>
      </c>
      <c r="BB103" s="209" t="s">
        <v>95</v>
      </c>
      <c r="BC103" s="88" t="s">
        <v>1003</v>
      </c>
      <c r="BD103" s="86" t="s">
        <v>1004</v>
      </c>
      <c r="BE103" s="89" t="s">
        <v>1005</v>
      </c>
      <c r="BF103" s="189"/>
      <c r="BG103" s="192" t="s">
        <v>104</v>
      </c>
      <c r="BH103" s="202" t="s">
        <v>105</v>
      </c>
      <c r="BI103" s="201" t="s">
        <v>105</v>
      </c>
      <c r="BJ103" s="86"/>
      <c r="BK103" s="113" t="s">
        <v>1006</v>
      </c>
      <c r="BL103" s="325"/>
      <c r="BM103" s="325"/>
      <c r="BN103" s="325"/>
    </row>
    <row r="104" spans="2:66" ht="66" customHeight="1" thickBot="1" x14ac:dyDescent="0.4">
      <c r="B104" s="161" t="s">
        <v>60</v>
      </c>
      <c r="C104" s="286"/>
      <c r="D104" s="305"/>
      <c r="E104" s="343"/>
      <c r="F104" s="346"/>
      <c r="G104" s="346"/>
      <c r="H104" s="349"/>
      <c r="I104" s="145" t="s">
        <v>1007</v>
      </c>
      <c r="J104" s="343"/>
      <c r="K104" s="352"/>
      <c r="L104" s="355"/>
      <c r="M104" s="77" t="s">
        <v>517</v>
      </c>
      <c r="N104" s="77" t="s">
        <v>518</v>
      </c>
      <c r="O104" s="77"/>
      <c r="P104" s="77"/>
      <c r="Q104" s="358"/>
      <c r="R104" s="361"/>
      <c r="S104" s="364"/>
      <c r="T104" s="361"/>
      <c r="U104" s="358"/>
      <c r="V104" s="358"/>
      <c r="W104" s="143">
        <v>3</v>
      </c>
      <c r="X104" s="78" t="s">
        <v>1008</v>
      </c>
      <c r="Y104" s="78" t="s">
        <v>1009</v>
      </c>
      <c r="Z104" s="78" t="s">
        <v>1010</v>
      </c>
      <c r="AA104" s="143" t="s">
        <v>74</v>
      </c>
      <c r="AB104" s="143" t="s">
        <v>84</v>
      </c>
      <c r="AC104" s="146">
        <f>IFERROR(VLOOKUP(AA104,'[3]4.Criterios'!$I$6:$K$8,3,0)+VLOOKUP(AB104,'[3]4.Criterios'!$I$9:$K$10,3,0),"")</f>
        <v>0.3</v>
      </c>
      <c r="AD104" s="147" t="str">
        <f>IFERROR(VLOOKUP(AA104,[3]Niveles!$B$20:$C$22,2,0),"")</f>
        <v>Probabilidad</v>
      </c>
      <c r="AE104" s="370"/>
      <c r="AF104" s="370"/>
      <c r="AG104" s="143" t="s">
        <v>80</v>
      </c>
      <c r="AH104" s="143" t="s">
        <v>495</v>
      </c>
      <c r="AI104" s="143" t="s">
        <v>89</v>
      </c>
      <c r="AJ104" s="156" t="str">
        <f>IFERROR(VLOOKUP(AK104,'[3]4.Criterios'!$D$5:$F$9,3,1),"")</f>
        <v>Muy Baja</v>
      </c>
      <c r="AK104" s="157">
        <f>IFERROR(IF(AD104="Probabilidad",(AK103*(1-AC104)),IF(AD104="Impacto",AK103,"")),"")</f>
        <v>0.10079999999999999</v>
      </c>
      <c r="AL104" s="156" t="str">
        <f>IFERROR(VLOOKUP(AM104,'[3]4.Criterios'!$D$14:$F$16,3,1),"")</f>
        <v>Mayor</v>
      </c>
      <c r="AM104" s="158">
        <f t="shared" ref="AM104:AM106" si="82">IFERROR(IF(AD104="Impacto",IF((AM103*(1-AC104))&lt;0.4,0.4,(AM103*(1-AC104))),IF(AD104="Probabilidad",AM103,"")),"")</f>
        <v>0.8</v>
      </c>
      <c r="AN104" s="156" t="str">
        <f>IFERROR(VLOOKUP(CONCATENATE(AJ104,AL104),[3]Niveles!$B$3:$E$17,4,0),"")</f>
        <v>Alto</v>
      </c>
      <c r="AO104" s="314"/>
      <c r="AP104" s="328"/>
      <c r="AQ104" s="320"/>
      <c r="AR104" s="328"/>
      <c r="AS104" s="314"/>
      <c r="AT104" s="331"/>
      <c r="AU104" s="143"/>
      <c r="AV104" s="78"/>
      <c r="AW104" s="78"/>
      <c r="AX104" s="212"/>
      <c r="AY104" s="148"/>
      <c r="AZ104" s="90"/>
      <c r="BA104" s="86"/>
      <c r="BB104" s="107"/>
      <c r="BC104" s="88"/>
      <c r="BD104" s="86" t="s">
        <v>1011</v>
      </c>
      <c r="BE104" s="89" t="s">
        <v>1012</v>
      </c>
      <c r="BF104" s="189"/>
      <c r="BG104" s="192" t="s">
        <v>104</v>
      </c>
      <c r="BH104" s="202" t="s">
        <v>105</v>
      </c>
      <c r="BI104" s="201"/>
      <c r="BJ104" s="86"/>
      <c r="BK104" s="91"/>
      <c r="BL104" s="325"/>
      <c r="BM104" s="325"/>
      <c r="BN104" s="325"/>
    </row>
    <row r="105" spans="2:66" ht="66" customHeight="1" thickBot="1" x14ac:dyDescent="0.4">
      <c r="B105" s="161" t="s">
        <v>60</v>
      </c>
      <c r="C105" s="286"/>
      <c r="D105" s="305"/>
      <c r="E105" s="343"/>
      <c r="F105" s="346"/>
      <c r="G105" s="346"/>
      <c r="H105" s="349"/>
      <c r="I105" s="145"/>
      <c r="J105" s="343"/>
      <c r="K105" s="352"/>
      <c r="L105" s="355"/>
      <c r="M105" s="77"/>
      <c r="N105" s="77"/>
      <c r="O105" s="77"/>
      <c r="P105" s="77"/>
      <c r="Q105" s="358"/>
      <c r="R105" s="361"/>
      <c r="S105" s="364"/>
      <c r="T105" s="361"/>
      <c r="U105" s="358"/>
      <c r="V105" s="358"/>
      <c r="W105" s="143">
        <v>4</v>
      </c>
      <c r="X105" s="78" t="s">
        <v>584</v>
      </c>
      <c r="Y105" s="78" t="s">
        <v>1013</v>
      </c>
      <c r="Z105" s="78" t="s">
        <v>1014</v>
      </c>
      <c r="AA105" s="143" t="s">
        <v>75</v>
      </c>
      <c r="AB105" s="143" t="s">
        <v>84</v>
      </c>
      <c r="AC105" s="146">
        <f>IFERROR(VLOOKUP(AA105,'[3]4.Criterios'!$I$6:$K$8,3,0)+VLOOKUP(AB105,'[3]4.Criterios'!$I$9:$K$10,3,0),"")</f>
        <v>0.25</v>
      </c>
      <c r="AD105" s="147" t="str">
        <f>IFERROR(VLOOKUP(AA105,[3]Niveles!$B$20:$C$22,2,0),"")</f>
        <v>Impacto</v>
      </c>
      <c r="AE105" s="370"/>
      <c r="AF105" s="370"/>
      <c r="AG105" s="143" t="s">
        <v>80</v>
      </c>
      <c r="AH105" s="143" t="s">
        <v>495</v>
      </c>
      <c r="AI105" s="143" t="s">
        <v>89</v>
      </c>
      <c r="AJ105" s="156" t="str">
        <f>IFERROR(VLOOKUP(AK105,'[3]4.Criterios'!$D$5:$F$9,3,1),"")</f>
        <v>Muy Baja</v>
      </c>
      <c r="AK105" s="157">
        <f>IFERROR(IF(AD105="Probabilidad",(AK104*(1-AC105)),IF(AD105="Impacto",AK104,"")),"")</f>
        <v>0.10079999999999999</v>
      </c>
      <c r="AL105" s="156" t="str">
        <f>IFERROR(VLOOKUP(AM105,'[3]4.Criterios'!$D$14:$F$16,3,1),"")</f>
        <v>Moderado</v>
      </c>
      <c r="AM105" s="158">
        <f t="shared" si="82"/>
        <v>0.60000000000000009</v>
      </c>
      <c r="AN105" s="156" t="str">
        <f>IFERROR(VLOOKUP(CONCATENATE(AJ105,AL105),[3]Niveles!$B$3:$E$17,4,0),"")</f>
        <v>Moderado</v>
      </c>
      <c r="AO105" s="314"/>
      <c r="AP105" s="328"/>
      <c r="AQ105" s="320"/>
      <c r="AR105" s="328"/>
      <c r="AS105" s="314"/>
      <c r="AT105" s="331"/>
      <c r="AU105" s="143"/>
      <c r="AV105" s="78"/>
      <c r="AW105" s="78"/>
      <c r="AX105" s="212"/>
      <c r="AY105" s="148"/>
      <c r="AZ105" s="90"/>
      <c r="BA105" s="86"/>
      <c r="BB105" s="107"/>
      <c r="BC105" s="89"/>
      <c r="BD105" s="86"/>
      <c r="BE105" s="89" t="s">
        <v>1015</v>
      </c>
      <c r="BF105" s="189"/>
      <c r="BG105" s="192" t="s">
        <v>104</v>
      </c>
      <c r="BH105" s="202" t="s">
        <v>105</v>
      </c>
      <c r="BI105" s="201"/>
      <c r="BJ105" s="86"/>
      <c r="BK105" s="91"/>
      <c r="BL105" s="325"/>
      <c r="BM105" s="325"/>
      <c r="BN105" s="325"/>
    </row>
    <row r="106" spans="2:66" ht="66" customHeight="1" thickBot="1" x14ac:dyDescent="0.4">
      <c r="B106" s="161" t="s">
        <v>60</v>
      </c>
      <c r="C106" s="286"/>
      <c r="D106" s="305"/>
      <c r="E106" s="343"/>
      <c r="F106" s="346"/>
      <c r="G106" s="346"/>
      <c r="H106" s="349"/>
      <c r="I106" s="145"/>
      <c r="J106" s="343"/>
      <c r="K106" s="352"/>
      <c r="L106" s="355"/>
      <c r="M106" s="77"/>
      <c r="N106" s="77"/>
      <c r="O106" s="77" t="s">
        <v>576</v>
      </c>
      <c r="P106" s="77"/>
      <c r="Q106" s="358"/>
      <c r="R106" s="361"/>
      <c r="S106" s="364"/>
      <c r="T106" s="361"/>
      <c r="U106" s="358"/>
      <c r="V106" s="358"/>
      <c r="W106" s="143">
        <v>5</v>
      </c>
      <c r="X106" s="78"/>
      <c r="Y106" s="78"/>
      <c r="Z106" s="78"/>
      <c r="AA106" s="143"/>
      <c r="AB106" s="143"/>
      <c r="AC106" s="146" t="str">
        <f>IFERROR(VLOOKUP(AA106,'[3]4.Criterios'!$I$6:$K$8,3,0)+VLOOKUP(AB106,'[3]4.Criterios'!$I$9:$K$10,3,0),"")</f>
        <v/>
      </c>
      <c r="AD106" s="147" t="str">
        <f>IFERROR(VLOOKUP(AA106,[3]Niveles!$B$20:$C$22,2,0),"")</f>
        <v/>
      </c>
      <c r="AE106" s="370"/>
      <c r="AF106" s="370"/>
      <c r="AG106" s="143"/>
      <c r="AH106" s="143"/>
      <c r="AI106" s="143"/>
      <c r="AJ106" s="156" t="str">
        <f>IFERROR(VLOOKUP(AK106,'[3]4.Criterios'!$D$5:$F$9,3,1),"")</f>
        <v/>
      </c>
      <c r="AK106" s="157" t="str">
        <f>IFERROR(IF(AD106="Probabilidad",(AK105*(1-AC106)),IF(AD106="Impacto",AK105,"")),"")</f>
        <v/>
      </c>
      <c r="AL106" s="156" t="str">
        <f>IFERROR(VLOOKUP(AM106,'[3]4.Criterios'!$D$14:$F$16,3,1),"")</f>
        <v/>
      </c>
      <c r="AM106" s="158" t="str">
        <f t="shared" si="82"/>
        <v/>
      </c>
      <c r="AN106" s="156" t="str">
        <f>IFERROR(VLOOKUP(CONCATENATE(AJ106,AL106),[3]Niveles!$B$3:$E$17,4,0),"")</f>
        <v/>
      </c>
      <c r="AO106" s="314"/>
      <c r="AP106" s="328"/>
      <c r="AQ106" s="320"/>
      <c r="AR106" s="328"/>
      <c r="AS106" s="314"/>
      <c r="AT106" s="331"/>
      <c r="AU106" s="143"/>
      <c r="AV106" s="78"/>
      <c r="AW106" s="78"/>
      <c r="AX106" s="212"/>
      <c r="AY106" s="148"/>
      <c r="AZ106" s="90"/>
      <c r="BA106" s="86"/>
      <c r="BB106" s="107"/>
      <c r="BC106" s="88"/>
      <c r="BD106" s="86"/>
      <c r="BE106" s="89"/>
      <c r="BF106" s="189"/>
      <c r="BG106" s="192"/>
      <c r="BH106" s="202"/>
      <c r="BI106" s="201"/>
      <c r="BJ106" s="86"/>
      <c r="BK106" s="91"/>
      <c r="BL106" s="325"/>
      <c r="BM106" s="325"/>
      <c r="BN106" s="325"/>
    </row>
    <row r="107" spans="2:66" ht="66" customHeight="1" thickBot="1" x14ac:dyDescent="0.4">
      <c r="B107" s="161" t="s">
        <v>60</v>
      </c>
      <c r="C107" s="287"/>
      <c r="D107" s="306"/>
      <c r="E107" s="344"/>
      <c r="F107" s="347"/>
      <c r="G107" s="347"/>
      <c r="H107" s="350"/>
      <c r="I107" s="149"/>
      <c r="J107" s="344"/>
      <c r="K107" s="353"/>
      <c r="L107" s="356"/>
      <c r="M107" s="93"/>
      <c r="N107" s="93"/>
      <c r="O107" s="93"/>
      <c r="P107" s="94"/>
      <c r="Q107" s="359"/>
      <c r="R107" s="362"/>
      <c r="S107" s="365"/>
      <c r="T107" s="362"/>
      <c r="U107" s="359"/>
      <c r="V107" s="359"/>
      <c r="W107" s="150">
        <v>6</v>
      </c>
      <c r="X107" s="95"/>
      <c r="Y107" s="95"/>
      <c r="Z107" s="95"/>
      <c r="AA107" s="150"/>
      <c r="AB107" s="150"/>
      <c r="AC107" s="146" t="str">
        <f>IFERROR(VLOOKUP(AA107,'[3]4.Criterios'!$I$6:$K$8,3,0)+VLOOKUP(AB107,'[3]4.Criterios'!$I$9:$K$10,3,0),"")</f>
        <v/>
      </c>
      <c r="AD107" s="147" t="str">
        <f>IFERROR(VLOOKUP(AA107,[3]Niveles!$B$20:$C$22,2,0),"")</f>
        <v/>
      </c>
      <c r="AE107" s="371"/>
      <c r="AF107" s="371"/>
      <c r="AG107" s="150"/>
      <c r="AH107" s="150"/>
      <c r="AI107" s="150"/>
      <c r="AJ107" s="159" t="str">
        <f>IFERROR(VLOOKUP(AK107,'[3]4.Criterios'!$D$5:$F$9,3,1),"")</f>
        <v/>
      </c>
      <c r="AK107" s="160" t="str">
        <f>IFERROR(IF(AD107="Probabilidad",(AK106*(1-AC107)),IF(AD107="Impacto",AK106,"")),"")</f>
        <v/>
      </c>
      <c r="AL107" s="159" t="str">
        <f>IFERROR(VLOOKUP(AM107,'[3]4.Criterios'!$D$14:$F$16,3,1),"")</f>
        <v/>
      </c>
      <c r="AM107" s="158" t="str">
        <f>IFERROR(IF(AD107="Impacto",IF((AM106*(1-AC107))&lt;0.4,0.4,(AM106*(1-AC107))),IF(AD107="Probabilidad",AM106,"")),"")</f>
        <v/>
      </c>
      <c r="AN107" s="159" t="str">
        <f>IFERROR(VLOOKUP(CONCATENATE(AJ107,AL107),[3]Niveles!$B$3:$E$17,4,0),"")</f>
        <v/>
      </c>
      <c r="AO107" s="315"/>
      <c r="AP107" s="329"/>
      <c r="AQ107" s="321"/>
      <c r="AR107" s="329"/>
      <c r="AS107" s="315"/>
      <c r="AT107" s="332"/>
      <c r="AU107" s="150"/>
      <c r="AV107" s="95"/>
      <c r="AW107" s="151"/>
      <c r="AX107" s="217"/>
      <c r="AY107" s="151"/>
      <c r="AZ107" s="105"/>
      <c r="BA107" s="101"/>
      <c r="BB107" s="110"/>
      <c r="BC107" s="103"/>
      <c r="BD107" s="101"/>
      <c r="BE107" s="104"/>
      <c r="BF107" s="190"/>
      <c r="BG107" s="193"/>
      <c r="BH107" s="203"/>
      <c r="BI107" s="199"/>
      <c r="BJ107" s="101"/>
      <c r="BK107" s="106"/>
      <c r="BL107" s="326"/>
      <c r="BM107" s="326"/>
      <c r="BN107" s="326"/>
    </row>
  </sheetData>
  <sheetProtection autoFilter="0"/>
  <protectedRanges>
    <protectedRange algorithmName="SHA-512" hashValue="2cwbXB1gfNhyd5Qi8ruJz6rElyNwycdmu2HsCFMx6fFUmYYmerO60AdODHu+YaertFqS74i3wVGprsFU/7ec5g==" saltValue="aGitTY3u+C7UOW2L9nQYFw==" spinCount="100000" sqref="AY54 X58:AA59 X73:AA74 A36:A41 AJ36:AT41 X105:Z105 C72:C77 X62:AA63 C102:C107 AU96:AY101 C34:AY35 C33:W33 A31:B35 C32:AY32 A42:C48 A49:B53 C49:C65 A2:AY29 C31:AF31 A30:AF30 AG30:AY31 AC33:AY33 AG36:AG39 AG54:AG57 AG60:AG63 AG66:AG68 AG70:AG74 AG79:AG80 A96:AN101 AG102 D42:AY53" name="Rango1"/>
    <protectedRange algorithmName="SHA-512" hashValue="2cwbXB1gfNhyd5Qi8ruJz6rElyNwycdmu2HsCFMx6fFUmYYmerO60AdODHu+YaertFqS74i3wVGprsFU/7ec5g==" saltValue="aGitTY3u+C7UOW2L9nQYFw==" spinCount="100000" sqref="D36:AF37 D38:H39 D40:AI41 AU36:AY41 B36:C41 J38:AF39 AH36:AI39" name="Rango1_1"/>
    <protectedRange algorithmName="SHA-512" hashValue="2cwbXB1gfNhyd5Qi8ruJz6rElyNwycdmu2HsCFMx6fFUmYYmerO60AdODHu+YaertFqS74i3wVGprsFU/7ec5g==" saltValue="aGitTY3u+C7UOW2L9nQYFw==" spinCount="100000" sqref="C84:C89" name="Rango1_2"/>
    <protectedRange algorithmName="SHA-512" hashValue="2cwbXB1gfNhyd5Qi8ruJz6rElyNwycdmu2HsCFMx6fFUmYYmerO60AdODHu+YaertFqS74i3wVGprsFU/7ec5g==" saltValue="aGitTY3u+C7UOW2L9nQYFw==" spinCount="100000" sqref="X69:AB69 AB70 X70:AA71 C66:C71" name="Rango1_3"/>
    <protectedRange algorithmName="SHA-512" hashValue="2cwbXB1gfNhyd5Qi8ruJz6rElyNwycdmu2HsCFMx6fFUmYYmerO60AdODHu+YaertFqS74i3wVGprsFU/7ec5g==" saltValue="aGitTY3u+C7UOW2L9nQYFw==" spinCount="100000" sqref="AJ78:AN83 C78:C83 X79:AA80" name="Rango1_4"/>
    <protectedRange algorithmName="SHA-512" hashValue="2cwbXB1gfNhyd5Qi8ruJz6rElyNwycdmu2HsCFMx6fFUmYYmerO60AdODHu+YaertFqS74i3wVGprsFU/7ec5g==" saltValue="aGitTY3u+C7UOW2L9nQYFw==" spinCount="100000" sqref="C90:C95" name="Rango1_5"/>
  </protectedRanges>
  <autoFilter ref="A5:CG107" xr:uid="{00000000-0001-0000-0400-000000000000}"/>
  <dataConsolidate/>
  <mergeCells count="467">
    <mergeCell ref="V102:V107"/>
    <mergeCell ref="AE102:AE107"/>
    <mergeCell ref="AT96:AT101"/>
    <mergeCell ref="AO96:AO101"/>
    <mergeCell ref="AP96:AP101"/>
    <mergeCell ref="AQ96:AQ101"/>
    <mergeCell ref="S96:S101"/>
    <mergeCell ref="T96:T101"/>
    <mergeCell ref="U96:U101"/>
    <mergeCell ref="V96:V101"/>
    <mergeCell ref="AE96:AE101"/>
    <mergeCell ref="AF96:AF101"/>
    <mergeCell ref="BM102:BM107"/>
    <mergeCell ref="BN102:BN107"/>
    <mergeCell ref="AP102:AP107"/>
    <mergeCell ref="AQ102:AQ107"/>
    <mergeCell ref="AR102:AR107"/>
    <mergeCell ref="AS102:AS107"/>
    <mergeCell ref="AT102:AT107"/>
    <mergeCell ref="BL102:BL107"/>
    <mergeCell ref="C102:C107"/>
    <mergeCell ref="D102:D107"/>
    <mergeCell ref="E102:E107"/>
    <mergeCell ref="F102:F107"/>
    <mergeCell ref="G102:G107"/>
    <mergeCell ref="H102:H107"/>
    <mergeCell ref="AF102:AF107"/>
    <mergeCell ref="AO102:AO107"/>
    <mergeCell ref="J102:J107"/>
    <mergeCell ref="K102:K107"/>
    <mergeCell ref="L102:L107"/>
    <mergeCell ref="Q102:Q107"/>
    <mergeCell ref="R102:R107"/>
    <mergeCell ref="S102:S107"/>
    <mergeCell ref="T102:T107"/>
    <mergeCell ref="U102:U107"/>
    <mergeCell ref="H96:H101"/>
    <mergeCell ref="J96:J101"/>
    <mergeCell ref="K96:K101"/>
    <mergeCell ref="L96:L101"/>
    <mergeCell ref="Q96:Q101"/>
    <mergeCell ref="R96:R101"/>
    <mergeCell ref="C96:C101"/>
    <mergeCell ref="D96:D101"/>
    <mergeCell ref="E96:E101"/>
    <mergeCell ref="F96:F101"/>
    <mergeCell ref="G96:G101"/>
    <mergeCell ref="L90:L95"/>
    <mergeCell ref="Q90:Q95"/>
    <mergeCell ref="R90:R95"/>
    <mergeCell ref="S90:S95"/>
    <mergeCell ref="T90:T95"/>
    <mergeCell ref="U90:U95"/>
    <mergeCell ref="BM96:BM101"/>
    <mergeCell ref="BN96:BN101"/>
    <mergeCell ref="AR96:AR101"/>
    <mergeCell ref="AS96:AS101"/>
    <mergeCell ref="AR90:AR95"/>
    <mergeCell ref="AS90:AS95"/>
    <mergeCell ref="AT90:AT95"/>
    <mergeCell ref="BL90:BL95"/>
    <mergeCell ref="BM90:BM95"/>
    <mergeCell ref="BN90:BN95"/>
    <mergeCell ref="V90:V95"/>
    <mergeCell ref="AE90:AE95"/>
    <mergeCell ref="AF90:AF95"/>
    <mergeCell ref="AO90:AO95"/>
    <mergeCell ref="AP90:AP95"/>
    <mergeCell ref="AQ90:AQ95"/>
    <mergeCell ref="BL96:BL101"/>
    <mergeCell ref="BN84:BN89"/>
    <mergeCell ref="C90:C95"/>
    <mergeCell ref="D90:D95"/>
    <mergeCell ref="E90:E95"/>
    <mergeCell ref="F90:F95"/>
    <mergeCell ref="G90:G95"/>
    <mergeCell ref="H90:H95"/>
    <mergeCell ref="J90:J95"/>
    <mergeCell ref="K90:K95"/>
    <mergeCell ref="AQ84:AQ89"/>
    <mergeCell ref="AR84:AR89"/>
    <mergeCell ref="AS84:AS89"/>
    <mergeCell ref="AT84:AT89"/>
    <mergeCell ref="BL84:BL89"/>
    <mergeCell ref="BM84:BM89"/>
    <mergeCell ref="U84:U89"/>
    <mergeCell ref="V84:V89"/>
    <mergeCell ref="AE84:AE89"/>
    <mergeCell ref="AF84:AF89"/>
    <mergeCell ref="AO84:AO89"/>
    <mergeCell ref="AP84:AP89"/>
    <mergeCell ref="K84:K89"/>
    <mergeCell ref="L84:L89"/>
    <mergeCell ref="Q84:Q89"/>
    <mergeCell ref="R84:R89"/>
    <mergeCell ref="S84:S89"/>
    <mergeCell ref="T84:T89"/>
    <mergeCell ref="BM78:BM83"/>
    <mergeCell ref="BN78:BN83"/>
    <mergeCell ref="C84:C89"/>
    <mergeCell ref="D84:D89"/>
    <mergeCell ref="E84:E89"/>
    <mergeCell ref="F84:F89"/>
    <mergeCell ref="G84:G89"/>
    <mergeCell ref="H84:H89"/>
    <mergeCell ref="J84:J89"/>
    <mergeCell ref="AP78:AP83"/>
    <mergeCell ref="AQ78:AQ83"/>
    <mergeCell ref="AR78:AR83"/>
    <mergeCell ref="AS78:AS83"/>
    <mergeCell ref="AT78:AT83"/>
    <mergeCell ref="BL78:BL83"/>
    <mergeCell ref="T78:T83"/>
    <mergeCell ref="U78:U83"/>
    <mergeCell ref="V78:V83"/>
    <mergeCell ref="AE78:AE83"/>
    <mergeCell ref="AF78:AF83"/>
    <mergeCell ref="AO78:AO83"/>
    <mergeCell ref="J78:J83"/>
    <mergeCell ref="K78:K83"/>
    <mergeCell ref="L78:L83"/>
    <mergeCell ref="Q78:Q83"/>
    <mergeCell ref="R78:R83"/>
    <mergeCell ref="S78:S83"/>
    <mergeCell ref="BL72:BL77"/>
    <mergeCell ref="BM72:BM77"/>
    <mergeCell ref="BN72:BN77"/>
    <mergeCell ref="AR72:AR77"/>
    <mergeCell ref="AS72:AS77"/>
    <mergeCell ref="AT72:AT77"/>
    <mergeCell ref="C78:C83"/>
    <mergeCell ref="D78:D83"/>
    <mergeCell ref="E78:E83"/>
    <mergeCell ref="F78:F83"/>
    <mergeCell ref="G78:G83"/>
    <mergeCell ref="H78:H83"/>
    <mergeCell ref="AO72:AO77"/>
    <mergeCell ref="AP72:AP77"/>
    <mergeCell ref="AQ72:AQ77"/>
    <mergeCell ref="S72:S77"/>
    <mergeCell ref="T72:T77"/>
    <mergeCell ref="U72:U77"/>
    <mergeCell ref="V72:V77"/>
    <mergeCell ref="AE72:AE77"/>
    <mergeCell ref="AF72:AF77"/>
    <mergeCell ref="H72:H77"/>
    <mergeCell ref="J72:J77"/>
    <mergeCell ref="K72:K77"/>
    <mergeCell ref="L72:L77"/>
    <mergeCell ref="Q72:Q77"/>
    <mergeCell ref="R72:R77"/>
    <mergeCell ref="C72:C77"/>
    <mergeCell ref="D72:D77"/>
    <mergeCell ref="E72:E77"/>
    <mergeCell ref="F72:F77"/>
    <mergeCell ref="G72:G77"/>
    <mergeCell ref="AR66:AR71"/>
    <mergeCell ref="AS66:AS71"/>
    <mergeCell ref="AT66:AT71"/>
    <mergeCell ref="BL66:BL71"/>
    <mergeCell ref="BM66:BM71"/>
    <mergeCell ref="BN66:BN71"/>
    <mergeCell ref="V66:V71"/>
    <mergeCell ref="AE66:AE71"/>
    <mergeCell ref="AF66:AF71"/>
    <mergeCell ref="AO66:AO71"/>
    <mergeCell ref="AP66:AP71"/>
    <mergeCell ref="AQ66:AQ71"/>
    <mergeCell ref="L66:L71"/>
    <mergeCell ref="Q66:Q71"/>
    <mergeCell ref="R66:R71"/>
    <mergeCell ref="S66:S71"/>
    <mergeCell ref="T66:T71"/>
    <mergeCell ref="U66:U71"/>
    <mergeCell ref="BN60:BN65"/>
    <mergeCell ref="C66:C71"/>
    <mergeCell ref="D66:D71"/>
    <mergeCell ref="E66:E71"/>
    <mergeCell ref="F66:F71"/>
    <mergeCell ref="G66:G71"/>
    <mergeCell ref="H66:H71"/>
    <mergeCell ref="J66:J71"/>
    <mergeCell ref="K66:K71"/>
    <mergeCell ref="AQ60:AQ65"/>
    <mergeCell ref="AR60:AR65"/>
    <mergeCell ref="AS60:AS65"/>
    <mergeCell ref="AT60:AT65"/>
    <mergeCell ref="BL60:BL65"/>
    <mergeCell ref="BM60:BM65"/>
    <mergeCell ref="U60:U65"/>
    <mergeCell ref="V60:V65"/>
    <mergeCell ref="AE60:AE65"/>
    <mergeCell ref="AF60:AF65"/>
    <mergeCell ref="AO60:AO65"/>
    <mergeCell ref="AP60:AP65"/>
    <mergeCell ref="K60:K65"/>
    <mergeCell ref="L60:L65"/>
    <mergeCell ref="Q60:Q65"/>
    <mergeCell ref="R60:R65"/>
    <mergeCell ref="S60:S65"/>
    <mergeCell ref="T60:T65"/>
    <mergeCell ref="BM54:BM59"/>
    <mergeCell ref="BN54:BN59"/>
    <mergeCell ref="C60:C65"/>
    <mergeCell ref="D60:D65"/>
    <mergeCell ref="E60:E65"/>
    <mergeCell ref="F60:F65"/>
    <mergeCell ref="G60:G65"/>
    <mergeCell ref="H60:H65"/>
    <mergeCell ref="J60:J65"/>
    <mergeCell ref="AP54:AP59"/>
    <mergeCell ref="AQ54:AQ59"/>
    <mergeCell ref="AR54:AR59"/>
    <mergeCell ref="AS54:AS59"/>
    <mergeCell ref="AT54:AT59"/>
    <mergeCell ref="BL54:BL59"/>
    <mergeCell ref="T54:T59"/>
    <mergeCell ref="U54:U59"/>
    <mergeCell ref="V54:V59"/>
    <mergeCell ref="AE54:AE59"/>
    <mergeCell ref="AF54:AF59"/>
    <mergeCell ref="AO54:AO59"/>
    <mergeCell ref="J54:J59"/>
    <mergeCell ref="K54:K59"/>
    <mergeCell ref="L54:L59"/>
    <mergeCell ref="Q54:Q59"/>
    <mergeCell ref="R54:R59"/>
    <mergeCell ref="S54:S59"/>
    <mergeCell ref="BL48:BL53"/>
    <mergeCell ref="BM48:BM53"/>
    <mergeCell ref="BN48:BN53"/>
    <mergeCell ref="AR48:AR53"/>
    <mergeCell ref="AS48:AS53"/>
    <mergeCell ref="AT48:AT53"/>
    <mergeCell ref="C54:C59"/>
    <mergeCell ref="D54:D59"/>
    <mergeCell ref="E54:E59"/>
    <mergeCell ref="F54:F59"/>
    <mergeCell ref="G54:G59"/>
    <mergeCell ref="H54:H59"/>
    <mergeCell ref="AO48:AO53"/>
    <mergeCell ref="AP48:AP53"/>
    <mergeCell ref="AQ48:AQ53"/>
    <mergeCell ref="S48:S53"/>
    <mergeCell ref="T48:T53"/>
    <mergeCell ref="U48:U53"/>
    <mergeCell ref="V48:V53"/>
    <mergeCell ref="AE48:AE53"/>
    <mergeCell ref="AF48:AF53"/>
    <mergeCell ref="H48:H53"/>
    <mergeCell ref="J48:J53"/>
    <mergeCell ref="K48:K53"/>
    <mergeCell ref="L48:L53"/>
    <mergeCell ref="Q48:Q53"/>
    <mergeCell ref="R48:R53"/>
    <mergeCell ref="C48:C53"/>
    <mergeCell ref="D48:D53"/>
    <mergeCell ref="E48:E53"/>
    <mergeCell ref="F48:F53"/>
    <mergeCell ref="G48:G53"/>
    <mergeCell ref="AR42:AR47"/>
    <mergeCell ref="AS42:AS47"/>
    <mergeCell ref="AT42:AT47"/>
    <mergeCell ref="BL42:BL47"/>
    <mergeCell ref="BM42:BM47"/>
    <mergeCell ref="BN42:BN47"/>
    <mergeCell ref="V42:V47"/>
    <mergeCell ref="AE42:AE47"/>
    <mergeCell ref="AF42:AF47"/>
    <mergeCell ref="AO42:AO47"/>
    <mergeCell ref="AP42:AP47"/>
    <mergeCell ref="AQ42:AQ47"/>
    <mergeCell ref="L42:L47"/>
    <mergeCell ref="Q42:Q47"/>
    <mergeCell ref="R42:R47"/>
    <mergeCell ref="S42:S47"/>
    <mergeCell ref="T42:T47"/>
    <mergeCell ref="U42:U47"/>
    <mergeCell ref="BN36:BN41"/>
    <mergeCell ref="C42:C47"/>
    <mergeCell ref="D42:D47"/>
    <mergeCell ref="E42:E47"/>
    <mergeCell ref="F42:F47"/>
    <mergeCell ref="G42:G47"/>
    <mergeCell ref="H42:H47"/>
    <mergeCell ref="J42:J47"/>
    <mergeCell ref="K42:K47"/>
    <mergeCell ref="AQ36:AQ41"/>
    <mergeCell ref="AR36:AR41"/>
    <mergeCell ref="AS36:AS41"/>
    <mergeCell ref="AT36:AT41"/>
    <mergeCell ref="BL36:BL41"/>
    <mergeCell ref="BM36:BM41"/>
    <mergeCell ref="U36:U41"/>
    <mergeCell ref="V36:V41"/>
    <mergeCell ref="AE36:AE41"/>
    <mergeCell ref="AF36:AF41"/>
    <mergeCell ref="AO36:AO41"/>
    <mergeCell ref="AP36:AP41"/>
    <mergeCell ref="K36:K41"/>
    <mergeCell ref="L36:L41"/>
    <mergeCell ref="Q36:Q41"/>
    <mergeCell ref="R36:R41"/>
    <mergeCell ref="S36:S41"/>
    <mergeCell ref="T36:T41"/>
    <mergeCell ref="BM30:BM35"/>
    <mergeCell ref="BN30:BN35"/>
    <mergeCell ref="C36:C41"/>
    <mergeCell ref="D36:D41"/>
    <mergeCell ref="E36:E41"/>
    <mergeCell ref="F36:F41"/>
    <mergeCell ref="G36:G41"/>
    <mergeCell ref="H36:H41"/>
    <mergeCell ref="J36:J41"/>
    <mergeCell ref="AP30:AP35"/>
    <mergeCell ref="AQ30:AQ35"/>
    <mergeCell ref="AR30:AR35"/>
    <mergeCell ref="AS30:AS35"/>
    <mergeCell ref="AT30:AT35"/>
    <mergeCell ref="BL30:BL35"/>
    <mergeCell ref="T30:T35"/>
    <mergeCell ref="U30:U35"/>
    <mergeCell ref="V30:V35"/>
    <mergeCell ref="AE30:AE35"/>
    <mergeCell ref="AF30:AF35"/>
    <mergeCell ref="AO30:AO35"/>
    <mergeCell ref="J30:J35"/>
    <mergeCell ref="K30:K35"/>
    <mergeCell ref="L30:L35"/>
    <mergeCell ref="Q30:Q35"/>
    <mergeCell ref="R30:R35"/>
    <mergeCell ref="S30:S35"/>
    <mergeCell ref="BL24:BL29"/>
    <mergeCell ref="BM24:BM29"/>
    <mergeCell ref="BN24:BN29"/>
    <mergeCell ref="AR24:AR29"/>
    <mergeCell ref="AS24:AS29"/>
    <mergeCell ref="AT24:AT29"/>
    <mergeCell ref="C30:C35"/>
    <mergeCell ref="D30:D35"/>
    <mergeCell ref="E30:E35"/>
    <mergeCell ref="F30:F35"/>
    <mergeCell ref="G30:G35"/>
    <mergeCell ref="H30:H35"/>
    <mergeCell ref="AO24:AO29"/>
    <mergeCell ref="AP24:AP29"/>
    <mergeCell ref="AQ24:AQ29"/>
    <mergeCell ref="S24:S29"/>
    <mergeCell ref="T24:T29"/>
    <mergeCell ref="U24:U29"/>
    <mergeCell ref="V24:V29"/>
    <mergeCell ref="AE24:AE29"/>
    <mergeCell ref="AF24:AF29"/>
    <mergeCell ref="H24:H29"/>
    <mergeCell ref="J24:J29"/>
    <mergeCell ref="K24:K29"/>
    <mergeCell ref="L24:L29"/>
    <mergeCell ref="Q24:Q29"/>
    <mergeCell ref="R24:R29"/>
    <mergeCell ref="C24:C29"/>
    <mergeCell ref="D24:D29"/>
    <mergeCell ref="E24:E29"/>
    <mergeCell ref="F24:F29"/>
    <mergeCell ref="G24:G29"/>
    <mergeCell ref="AR18:AR23"/>
    <mergeCell ref="AS18:AS23"/>
    <mergeCell ref="AT18:AT23"/>
    <mergeCell ref="BL18:BL23"/>
    <mergeCell ref="BM18:BM23"/>
    <mergeCell ref="BN18:BN23"/>
    <mergeCell ref="V18:V23"/>
    <mergeCell ref="AE18:AE23"/>
    <mergeCell ref="AF18:AF23"/>
    <mergeCell ref="AO18:AO23"/>
    <mergeCell ref="AP18:AP23"/>
    <mergeCell ref="AQ18:AQ23"/>
    <mergeCell ref="L18:L23"/>
    <mergeCell ref="Q18:Q23"/>
    <mergeCell ref="R18:R23"/>
    <mergeCell ref="S18:S23"/>
    <mergeCell ref="T18:T23"/>
    <mergeCell ref="U18:U23"/>
    <mergeCell ref="C18:C23"/>
    <mergeCell ref="D18:D23"/>
    <mergeCell ref="E18:E23"/>
    <mergeCell ref="F18:F23"/>
    <mergeCell ref="G18:G23"/>
    <mergeCell ref="H18:H23"/>
    <mergeCell ref="J18:J23"/>
    <mergeCell ref="K18:K23"/>
    <mergeCell ref="AQ12:AQ17"/>
    <mergeCell ref="U12:U17"/>
    <mergeCell ref="V12:V17"/>
    <mergeCell ref="AE12:AE17"/>
    <mergeCell ref="AF12:AF17"/>
    <mergeCell ref="AO12:AO17"/>
    <mergeCell ref="AP12:AP17"/>
    <mergeCell ref="K12:K17"/>
    <mergeCell ref="L12:L17"/>
    <mergeCell ref="Q12:Q17"/>
    <mergeCell ref="C12:C17"/>
    <mergeCell ref="D12:D17"/>
    <mergeCell ref="E12:E17"/>
    <mergeCell ref="F12:F17"/>
    <mergeCell ref="G12:G17"/>
    <mergeCell ref="H12:H17"/>
    <mergeCell ref="J12:J17"/>
    <mergeCell ref="AP6:AP11"/>
    <mergeCell ref="AQ6:AQ11"/>
    <mergeCell ref="T6:T11"/>
    <mergeCell ref="U6:U11"/>
    <mergeCell ref="V6:V11"/>
    <mergeCell ref="AE6:AE11"/>
    <mergeCell ref="AF6:AF11"/>
    <mergeCell ref="AO6:AO11"/>
    <mergeCell ref="BL4:BN4"/>
    <mergeCell ref="AE4:AF4"/>
    <mergeCell ref="AG4:AI4"/>
    <mergeCell ref="AV4:AY4"/>
    <mergeCell ref="R12:R17"/>
    <mergeCell ref="S12:S17"/>
    <mergeCell ref="T12:T17"/>
    <mergeCell ref="BM6:BM11"/>
    <mergeCell ref="BN6:BN11"/>
    <mergeCell ref="AR6:AR11"/>
    <mergeCell ref="AS6:AS11"/>
    <mergeCell ref="AT6:AT11"/>
    <mergeCell ref="BL6:BL11"/>
    <mergeCell ref="BN12:BN17"/>
    <mergeCell ref="AR12:AR17"/>
    <mergeCell ref="AS12:AS17"/>
    <mergeCell ref="AT12:AT17"/>
    <mergeCell ref="BL12:BL17"/>
    <mergeCell ref="BM12:BM17"/>
    <mergeCell ref="C6:C11"/>
    <mergeCell ref="D6:D11"/>
    <mergeCell ref="E6:E11"/>
    <mergeCell ref="F6:F11"/>
    <mergeCell ref="G6:G11"/>
    <mergeCell ref="H6:H11"/>
    <mergeCell ref="M4:P4"/>
    <mergeCell ref="W4:Z4"/>
    <mergeCell ref="AA4:AD4"/>
    <mergeCell ref="J6:J11"/>
    <mergeCell ref="K6:K11"/>
    <mergeCell ref="L6:L11"/>
    <mergeCell ref="Q6:Q11"/>
    <mergeCell ref="R6:R11"/>
    <mergeCell ref="S6:S11"/>
    <mergeCell ref="BF2:BK2"/>
    <mergeCell ref="C3:P3"/>
    <mergeCell ref="Q3:V4"/>
    <mergeCell ref="W3:AI3"/>
    <mergeCell ref="AJ3:AT4"/>
    <mergeCell ref="AU3:AY3"/>
    <mergeCell ref="AZ3:BE3"/>
    <mergeCell ref="BF3:BK4"/>
    <mergeCell ref="C4:H4"/>
    <mergeCell ref="I4:K4"/>
    <mergeCell ref="C2:P2"/>
    <mergeCell ref="Q2:V2"/>
    <mergeCell ref="W2:AI2"/>
    <mergeCell ref="AJ2:AT2"/>
    <mergeCell ref="AU2:AY2"/>
    <mergeCell ref="AZ2:BE2"/>
    <mergeCell ref="AZ4:BC4"/>
    <mergeCell ref="BD4:BE4"/>
  </mergeCells>
  <conditionalFormatting sqref="V6 V12 V18 V24 V30 V42">
    <cfRule type="cellIs" dxfId="465" priority="241" operator="equal">
      <formula>"Extremo"</formula>
    </cfRule>
    <cfRule type="cellIs" dxfId="464" priority="242" operator="equal">
      <formula>"Alto"</formula>
    </cfRule>
    <cfRule type="cellIs" dxfId="463" priority="243" operator="equal">
      <formula>"Moderado"</formula>
    </cfRule>
    <cfRule type="cellIs" dxfId="462" priority="244" operator="equal">
      <formula>"Bajo"</formula>
    </cfRule>
  </conditionalFormatting>
  <conditionalFormatting sqref="V36">
    <cfRule type="cellIs" dxfId="461" priority="183" operator="equal">
      <formula>"Extremo"</formula>
    </cfRule>
    <cfRule type="cellIs" dxfId="460" priority="184" operator="equal">
      <formula>"Alto"</formula>
    </cfRule>
    <cfRule type="cellIs" dxfId="459" priority="185" operator="equal">
      <formula>"Moderado"</formula>
    </cfRule>
    <cfRule type="cellIs" dxfId="458" priority="186" operator="equal">
      <formula>"Bajo"</formula>
    </cfRule>
  </conditionalFormatting>
  <conditionalFormatting sqref="V48 V54 V60 V72">
    <cfRule type="cellIs" dxfId="457" priority="224" operator="equal">
      <formula>"Alto"</formula>
    </cfRule>
    <cfRule type="cellIs" dxfId="456" priority="225" operator="equal">
      <formula>"Moderado"</formula>
    </cfRule>
    <cfRule type="cellIs" dxfId="455" priority="226" operator="equal">
      <formula>"Bajo"</formula>
    </cfRule>
    <cfRule type="cellIs" dxfId="454" priority="223" operator="equal">
      <formula>"Extremo"</formula>
    </cfRule>
  </conditionalFormatting>
  <conditionalFormatting sqref="V66">
    <cfRule type="cellIs" dxfId="453" priority="156" operator="equal">
      <formula>"Bajo"</formula>
    </cfRule>
    <cfRule type="cellIs" dxfId="452" priority="155" operator="equal">
      <formula>"Moderado"</formula>
    </cfRule>
    <cfRule type="cellIs" dxfId="451" priority="154" operator="equal">
      <formula>"Alto"</formula>
    </cfRule>
    <cfRule type="cellIs" dxfId="450" priority="153" operator="equal">
      <formula>"Extremo"</formula>
    </cfRule>
  </conditionalFormatting>
  <conditionalFormatting sqref="V78">
    <cfRule type="cellIs" dxfId="449" priority="148" operator="equal">
      <formula>"Bajo"</formula>
    </cfRule>
    <cfRule type="cellIs" dxfId="448" priority="147" operator="equal">
      <formula>"Moderado"</formula>
    </cfRule>
    <cfRule type="cellIs" dxfId="447" priority="146" operator="equal">
      <formula>"Alto"</formula>
    </cfRule>
    <cfRule type="cellIs" dxfId="446" priority="145" operator="equal">
      <formula>"Extremo"</formula>
    </cfRule>
  </conditionalFormatting>
  <conditionalFormatting sqref="V84">
    <cfRule type="cellIs" dxfId="445" priority="175" operator="equal">
      <formula>"Extremo"</formula>
    </cfRule>
    <cfRule type="cellIs" dxfId="444" priority="176" operator="equal">
      <formula>"Alto"</formula>
    </cfRule>
    <cfRule type="cellIs" dxfId="443" priority="177" operator="equal">
      <formula>"Moderado"</formula>
    </cfRule>
    <cfRule type="cellIs" dxfId="442" priority="178" operator="equal">
      <formula>"Bajo"</formula>
    </cfRule>
  </conditionalFormatting>
  <conditionalFormatting sqref="V90">
    <cfRule type="cellIs" dxfId="441" priority="136" operator="equal">
      <formula>"Bajo"</formula>
    </cfRule>
    <cfRule type="cellIs" dxfId="440" priority="133" operator="equal">
      <formula>"Extremo"</formula>
    </cfRule>
    <cfRule type="cellIs" dxfId="439" priority="134" operator="equal">
      <formula>"Alto"</formula>
    </cfRule>
    <cfRule type="cellIs" dxfId="438" priority="135" operator="equal">
      <formula>"Moderado"</formula>
    </cfRule>
  </conditionalFormatting>
  <conditionalFormatting sqref="V96">
    <cfRule type="cellIs" dxfId="437" priority="192" operator="equal">
      <formula>"Alto"</formula>
    </cfRule>
    <cfRule type="cellIs" dxfId="436" priority="191" operator="equal">
      <formula>"Extremo"</formula>
    </cfRule>
    <cfRule type="cellIs" dxfId="435" priority="193" operator="equal">
      <formula>"Moderado"</formula>
    </cfRule>
    <cfRule type="cellIs" dxfId="434" priority="194" operator="equal">
      <formula>"Bajo"</formula>
    </cfRule>
  </conditionalFormatting>
  <conditionalFormatting sqref="V102">
    <cfRule type="cellIs" dxfId="433" priority="189" operator="equal">
      <formula>"Moderado"</formula>
    </cfRule>
    <cfRule type="cellIs" dxfId="432" priority="188" operator="equal">
      <formula>"Alto"</formula>
    </cfRule>
    <cfRule type="cellIs" dxfId="431" priority="187" operator="equal">
      <formula>"Extremo"</formula>
    </cfRule>
    <cfRule type="cellIs" dxfId="430" priority="190" operator="equal">
      <formula>"Bajo"</formula>
    </cfRule>
  </conditionalFormatting>
  <conditionalFormatting sqref="AE6:AF6 AE12:AF12 AE18:AF18 AE24:AF24 AE30:AF30 AE42:AF42 AE48:AF48 AE54:AF54 AE60:AF60 AE72:AF72 AE96:AF96 AE102:AF102">
    <cfRule type="cellIs" dxfId="429" priority="211" operator="equal">
      <formula>"Moderado"</formula>
    </cfRule>
    <cfRule type="cellIs" dxfId="428" priority="209" operator="equal">
      <formula>"Extremo"</formula>
    </cfRule>
    <cfRule type="cellIs" dxfId="427" priority="210" operator="equal">
      <formula>"Alto"</formula>
    </cfRule>
    <cfRule type="cellIs" dxfId="426" priority="212" operator="equal">
      <formula>"Bajo"</formula>
    </cfRule>
  </conditionalFormatting>
  <conditionalFormatting sqref="AE36:AF36">
    <cfRule type="cellIs" dxfId="425" priority="180" operator="equal">
      <formula>"Alto"</formula>
    </cfRule>
    <cfRule type="cellIs" dxfId="424" priority="179" operator="equal">
      <formula>"Extremo"</formula>
    </cfRule>
    <cfRule type="cellIs" dxfId="423" priority="182" operator="equal">
      <formula>"Bajo"</formula>
    </cfRule>
    <cfRule type="cellIs" dxfId="422" priority="181" operator="equal">
      <formula>"Moderado"</formula>
    </cfRule>
  </conditionalFormatting>
  <conditionalFormatting sqref="AE66:AF66">
    <cfRule type="cellIs" dxfId="421" priority="149" operator="equal">
      <formula>"Extremo"</formula>
    </cfRule>
    <cfRule type="cellIs" dxfId="420" priority="151" operator="equal">
      <formula>"Moderado"</formula>
    </cfRule>
    <cfRule type="cellIs" dxfId="419" priority="150" operator="equal">
      <formula>"Alto"</formula>
    </cfRule>
    <cfRule type="cellIs" dxfId="418" priority="152" operator="equal">
      <formula>"Bajo"</formula>
    </cfRule>
  </conditionalFormatting>
  <conditionalFormatting sqref="AE78:AF78">
    <cfRule type="cellIs" dxfId="417" priority="141" operator="equal">
      <formula>"Extremo"</formula>
    </cfRule>
    <cfRule type="cellIs" dxfId="416" priority="144" operator="equal">
      <formula>"Bajo"</formula>
    </cfRule>
    <cfRule type="cellIs" dxfId="415" priority="143" operator="equal">
      <formula>"Moderado"</formula>
    </cfRule>
    <cfRule type="cellIs" dxfId="414" priority="142" operator="equal">
      <formula>"Alto"</formula>
    </cfRule>
  </conditionalFormatting>
  <conditionalFormatting sqref="AE84:AF84">
    <cfRule type="cellIs" dxfId="413" priority="171" operator="equal">
      <formula>"Extremo"</formula>
    </cfRule>
    <cfRule type="cellIs" dxfId="412" priority="174" operator="equal">
      <formula>"Bajo"</formula>
    </cfRule>
    <cfRule type="cellIs" dxfId="411" priority="172" operator="equal">
      <formula>"Alto"</formula>
    </cfRule>
    <cfRule type="cellIs" dxfId="410" priority="173" operator="equal">
      <formula>"Moderado"</formula>
    </cfRule>
  </conditionalFormatting>
  <conditionalFormatting sqref="AE90:AF90">
    <cfRule type="cellIs" dxfId="409" priority="137" operator="equal">
      <formula>"Extremo"</formula>
    </cfRule>
    <cfRule type="cellIs" dxfId="408" priority="138" operator="equal">
      <formula>"Alto"</formula>
    </cfRule>
    <cfRule type="cellIs" dxfId="407" priority="139" operator="equal">
      <formula>"Moderado"</formula>
    </cfRule>
    <cfRule type="cellIs" dxfId="406" priority="140" operator="equal">
      <formula>"Bajo"</formula>
    </cfRule>
  </conditionalFormatting>
  <conditionalFormatting sqref="AP6">
    <cfRule type="cellIs" dxfId="405" priority="201" operator="equal">
      <formula>"Alta"</formula>
    </cfRule>
    <cfRule type="cellIs" dxfId="404" priority="200" operator="equal">
      <formula>"Muy Alta"</formula>
    </cfRule>
    <cfRule type="cellIs" dxfId="403" priority="202" operator="equal">
      <formula>"Media"</formula>
    </cfRule>
    <cfRule type="cellIs" dxfId="402" priority="204" operator="equal">
      <formula>"Muy Baja"</formula>
    </cfRule>
    <cfRule type="cellIs" dxfId="401" priority="203" operator="equal">
      <formula>"Baja"</formula>
    </cfRule>
  </conditionalFormatting>
  <conditionalFormatting sqref="AP12 AP18 AP24 AP30 AP42">
    <cfRule type="cellIs" dxfId="400" priority="237" operator="equal">
      <formula>"Alta"</formula>
    </cfRule>
    <cfRule type="cellIs" dxfId="399" priority="238" operator="equal">
      <formula>"Media"</formula>
    </cfRule>
    <cfRule type="cellIs" dxfId="398" priority="240" operator="equal">
      <formula>"Muy Baja"</formula>
    </cfRule>
    <cfRule type="cellIs" dxfId="397" priority="239" operator="equal">
      <formula>"Baja"</formula>
    </cfRule>
    <cfRule type="cellIs" dxfId="396" priority="236" operator="equal">
      <formula>"Muy Alta"</formula>
    </cfRule>
  </conditionalFormatting>
  <conditionalFormatting sqref="AP36">
    <cfRule type="cellIs" dxfId="395" priority="166" operator="equal">
      <formula>"Muy Baja"</formula>
    </cfRule>
    <cfRule type="cellIs" dxfId="394" priority="165" operator="equal">
      <formula>"Baja"</formula>
    </cfRule>
    <cfRule type="cellIs" dxfId="393" priority="164" operator="equal">
      <formula>"Media"</formula>
    </cfRule>
    <cfRule type="cellIs" dxfId="392" priority="163" operator="equal">
      <formula>"Alta"</formula>
    </cfRule>
    <cfRule type="cellIs" dxfId="391" priority="162" operator="equal">
      <formula>"Muy Alta"</formula>
    </cfRule>
  </conditionalFormatting>
  <conditionalFormatting sqref="AP48">
    <cfRule type="cellIs" dxfId="390" priority="125" operator="equal">
      <formula>"Alta"</formula>
    </cfRule>
    <cfRule type="cellIs" dxfId="389" priority="126" operator="equal">
      <formula>"Media"</formula>
    </cfRule>
    <cfRule type="cellIs" dxfId="388" priority="127" operator="equal">
      <formula>"Baja"</formula>
    </cfRule>
    <cfRule type="cellIs" dxfId="387" priority="128" operator="equal">
      <formula>"Muy Baja"</formula>
    </cfRule>
    <cfRule type="cellIs" dxfId="386" priority="124" operator="equal">
      <formula>"Muy Alta"</formula>
    </cfRule>
  </conditionalFormatting>
  <conditionalFormatting sqref="AP54 AP60 AP72">
    <cfRule type="cellIs" dxfId="385" priority="219" operator="equal">
      <formula>"Alta"</formula>
    </cfRule>
    <cfRule type="cellIs" dxfId="384" priority="218" operator="equal">
      <formula>"Muy Alta"</formula>
    </cfRule>
    <cfRule type="cellIs" dxfId="383" priority="220" operator="equal">
      <formula>"Media"</formula>
    </cfRule>
    <cfRule type="cellIs" dxfId="382" priority="221" operator="equal">
      <formula>"Baja"</formula>
    </cfRule>
    <cfRule type="cellIs" dxfId="381" priority="222" operator="equal">
      <formula>"Muy Baja"</formula>
    </cfRule>
  </conditionalFormatting>
  <conditionalFormatting sqref="AP66">
    <cfRule type="cellIs" dxfId="380" priority="114" operator="equal">
      <formula>"Muy Baja"</formula>
    </cfRule>
    <cfRule type="cellIs" dxfId="379" priority="113" operator="equal">
      <formula>"Baja"</formula>
    </cfRule>
    <cfRule type="cellIs" dxfId="378" priority="112" operator="equal">
      <formula>"Media"</formula>
    </cfRule>
    <cfRule type="cellIs" dxfId="377" priority="111" operator="equal">
      <formula>"Alta"</formula>
    </cfRule>
    <cfRule type="cellIs" dxfId="376" priority="110" operator="equal">
      <formula>"Muy Alta"</formula>
    </cfRule>
  </conditionalFormatting>
  <conditionalFormatting sqref="AP78">
    <cfRule type="cellIs" dxfId="375" priority="99" operator="equal">
      <formula>"Baja"</formula>
    </cfRule>
    <cfRule type="cellIs" dxfId="374" priority="100" operator="equal">
      <formula>"Muy Baja"</formula>
    </cfRule>
    <cfRule type="cellIs" dxfId="373" priority="97" operator="equal">
      <formula>"Alta"</formula>
    </cfRule>
    <cfRule type="cellIs" dxfId="372" priority="96" operator="equal">
      <formula>"Muy Alta"</formula>
    </cfRule>
    <cfRule type="cellIs" dxfId="371" priority="98" operator="equal">
      <formula>"Media"</formula>
    </cfRule>
  </conditionalFormatting>
  <conditionalFormatting sqref="AP84">
    <cfRule type="cellIs" dxfId="370" priority="84" operator="equal">
      <formula>"Media"</formula>
    </cfRule>
    <cfRule type="cellIs" dxfId="369" priority="85" operator="equal">
      <formula>"Baja"</formula>
    </cfRule>
    <cfRule type="cellIs" dxfId="368" priority="86" operator="equal">
      <formula>"Muy Baja"</formula>
    </cfRule>
    <cfRule type="cellIs" dxfId="367" priority="82" operator="equal">
      <formula>"Muy Alta"</formula>
    </cfRule>
    <cfRule type="cellIs" dxfId="366" priority="83" operator="equal">
      <formula>"Alta"</formula>
    </cfRule>
  </conditionalFormatting>
  <conditionalFormatting sqref="AP90">
    <cfRule type="cellIs" dxfId="365" priority="71" operator="equal">
      <formula>"Baja"</formula>
    </cfRule>
    <cfRule type="cellIs" dxfId="364" priority="72" operator="equal">
      <formula>"Muy Baja"</formula>
    </cfRule>
    <cfRule type="cellIs" dxfId="363" priority="68" operator="equal">
      <formula>"Muy Alta"</formula>
    </cfRule>
    <cfRule type="cellIs" dxfId="362" priority="69" operator="equal">
      <formula>"Alta"</formula>
    </cfRule>
    <cfRule type="cellIs" dxfId="361" priority="70" operator="equal">
      <formula>"Media"</formula>
    </cfRule>
  </conditionalFormatting>
  <conditionalFormatting sqref="AP96">
    <cfRule type="cellIs" dxfId="360" priority="56" operator="equal">
      <formula>"Media"</formula>
    </cfRule>
    <cfRule type="cellIs" dxfId="359" priority="55" operator="equal">
      <formula>"Alta"</formula>
    </cfRule>
    <cfRule type="cellIs" dxfId="358" priority="54" operator="equal">
      <formula>"Muy Alta"</formula>
    </cfRule>
    <cfRule type="cellIs" dxfId="357" priority="57" operator="equal">
      <formula>"Baja"</formula>
    </cfRule>
    <cfRule type="cellIs" dxfId="356" priority="58" operator="equal">
      <formula>"Muy Baja"</formula>
    </cfRule>
  </conditionalFormatting>
  <conditionalFormatting sqref="AP102">
    <cfRule type="cellIs" dxfId="355" priority="43" operator="equal">
      <formula>"Baja"</formula>
    </cfRule>
    <cfRule type="cellIs" dxfId="354" priority="40" operator="equal">
      <formula>"Muy Alta"</formula>
    </cfRule>
    <cfRule type="cellIs" dxfId="353" priority="44" operator="equal">
      <formula>"Muy Baja"</formula>
    </cfRule>
    <cfRule type="cellIs" dxfId="352" priority="41" operator="equal">
      <formula>"Alta"</formula>
    </cfRule>
    <cfRule type="cellIs" dxfId="351" priority="42" operator="equal">
      <formula>"Media"</formula>
    </cfRule>
  </conditionalFormatting>
  <conditionalFormatting sqref="AR6">
    <cfRule type="cellIs" dxfId="350" priority="196" operator="equal">
      <formula>"Mayor"</formula>
    </cfRule>
    <cfRule type="cellIs" dxfId="349" priority="195" operator="equal">
      <formula>"Catastrófico"</formula>
    </cfRule>
    <cfRule type="cellIs" dxfId="348" priority="199" operator="equal">
      <formula>"Leve"</formula>
    </cfRule>
    <cfRule type="cellIs" dxfId="347" priority="198" operator="equal">
      <formula>"Menor"</formula>
    </cfRule>
    <cfRule type="cellIs" dxfId="346" priority="197" operator="equal">
      <formula>"Moderado"</formula>
    </cfRule>
  </conditionalFormatting>
  <conditionalFormatting sqref="AR12 AR18 AR24 AR30 AR42">
    <cfRule type="cellIs" dxfId="345" priority="231" operator="equal">
      <formula>"Catastrófico"</formula>
    </cfRule>
    <cfRule type="cellIs" dxfId="344" priority="232" operator="equal">
      <formula>"Mayor"</formula>
    </cfRule>
    <cfRule type="cellIs" dxfId="343" priority="233" operator="equal">
      <formula>"Moderado"</formula>
    </cfRule>
    <cfRule type="cellIs" dxfId="342" priority="234" operator="equal">
      <formula>"Menor"</formula>
    </cfRule>
    <cfRule type="cellIs" dxfId="341" priority="235" operator="equal">
      <formula>"Leve"</formula>
    </cfRule>
  </conditionalFormatting>
  <conditionalFormatting sqref="AR36">
    <cfRule type="cellIs" dxfId="340" priority="160" operator="equal">
      <formula>"Menor"</formula>
    </cfRule>
    <cfRule type="cellIs" dxfId="339" priority="159" operator="equal">
      <formula>"Moderado"</formula>
    </cfRule>
    <cfRule type="cellIs" dxfId="338" priority="158" operator="equal">
      <formula>"Mayor"</formula>
    </cfRule>
    <cfRule type="cellIs" dxfId="337" priority="157" operator="equal">
      <formula>"Catastrófico"</formula>
    </cfRule>
    <cfRule type="cellIs" dxfId="336" priority="161" operator="equal">
      <formula>"Leve"</formula>
    </cfRule>
  </conditionalFormatting>
  <conditionalFormatting sqref="AR48">
    <cfRule type="cellIs" dxfId="335" priority="123" operator="equal">
      <formula>"Leve"</formula>
    </cfRule>
    <cfRule type="cellIs" dxfId="334" priority="122" operator="equal">
      <formula>"Menor"</formula>
    </cfRule>
    <cfRule type="cellIs" dxfId="333" priority="121" operator="equal">
      <formula>"Moderado"</formula>
    </cfRule>
    <cfRule type="cellIs" dxfId="332" priority="120" operator="equal">
      <formula>"Mayor"</formula>
    </cfRule>
    <cfRule type="cellIs" dxfId="331" priority="119" operator="equal">
      <formula>"Catastrófico"</formula>
    </cfRule>
  </conditionalFormatting>
  <conditionalFormatting sqref="AR54 AR60 AR72">
    <cfRule type="cellIs" dxfId="330" priority="215" operator="equal">
      <formula>"Moderado"</formula>
    </cfRule>
    <cfRule type="cellIs" dxfId="329" priority="214" operator="equal">
      <formula>"Mayor"</formula>
    </cfRule>
    <cfRule type="cellIs" dxfId="328" priority="213" operator="equal">
      <formula>"Catastrófico"</formula>
    </cfRule>
    <cfRule type="cellIs" dxfId="327" priority="216" operator="equal">
      <formula>"Menor"</formula>
    </cfRule>
    <cfRule type="cellIs" dxfId="326" priority="217" operator="equal">
      <formula>"Leve"</formula>
    </cfRule>
  </conditionalFormatting>
  <conditionalFormatting sqref="AR66">
    <cfRule type="cellIs" dxfId="325" priority="109" operator="equal">
      <formula>"Leve"</formula>
    </cfRule>
    <cfRule type="cellIs" dxfId="324" priority="108" operator="equal">
      <formula>"Menor"</formula>
    </cfRule>
    <cfRule type="cellIs" dxfId="323" priority="107" operator="equal">
      <formula>"Moderado"</formula>
    </cfRule>
    <cfRule type="cellIs" dxfId="322" priority="106" operator="equal">
      <formula>"Mayor"</formula>
    </cfRule>
    <cfRule type="cellIs" dxfId="321" priority="105" operator="equal">
      <formula>"Catastrófico"</formula>
    </cfRule>
  </conditionalFormatting>
  <conditionalFormatting sqref="AR78">
    <cfRule type="cellIs" dxfId="320" priority="95" operator="equal">
      <formula>"Leve"</formula>
    </cfRule>
    <cfRule type="cellIs" dxfId="319" priority="94" operator="equal">
      <formula>"Menor"</formula>
    </cfRule>
    <cfRule type="cellIs" dxfId="318" priority="93" operator="equal">
      <formula>"Moderado"</formula>
    </cfRule>
    <cfRule type="cellIs" dxfId="317" priority="92" operator="equal">
      <formula>"Mayor"</formula>
    </cfRule>
    <cfRule type="cellIs" dxfId="316" priority="91" operator="equal">
      <formula>"Catastrófico"</formula>
    </cfRule>
  </conditionalFormatting>
  <conditionalFormatting sqref="AR84">
    <cfRule type="cellIs" dxfId="315" priority="80" operator="equal">
      <formula>"Menor"</formula>
    </cfRule>
    <cfRule type="cellIs" dxfId="314" priority="77" operator="equal">
      <formula>"Catastrófico"</formula>
    </cfRule>
    <cfRule type="cellIs" dxfId="313" priority="78" operator="equal">
      <formula>"Mayor"</formula>
    </cfRule>
    <cfRule type="cellIs" dxfId="312" priority="79" operator="equal">
      <formula>"Moderado"</formula>
    </cfRule>
    <cfRule type="cellIs" dxfId="311" priority="81" operator="equal">
      <formula>"Leve"</formula>
    </cfRule>
  </conditionalFormatting>
  <conditionalFormatting sqref="AR90">
    <cfRule type="cellIs" dxfId="310" priority="63" operator="equal">
      <formula>"Catastrófico"</formula>
    </cfRule>
    <cfRule type="cellIs" dxfId="309" priority="64" operator="equal">
      <formula>"Mayor"</formula>
    </cfRule>
    <cfRule type="cellIs" dxfId="308" priority="66" operator="equal">
      <formula>"Menor"</formula>
    </cfRule>
    <cfRule type="cellIs" dxfId="307" priority="67" operator="equal">
      <formula>"Leve"</formula>
    </cfRule>
    <cfRule type="cellIs" dxfId="306" priority="65" operator="equal">
      <formula>"Moderado"</formula>
    </cfRule>
  </conditionalFormatting>
  <conditionalFormatting sqref="AR96">
    <cfRule type="cellIs" dxfId="305" priority="53" operator="equal">
      <formula>"Leve"</formula>
    </cfRule>
    <cfRule type="cellIs" dxfId="304" priority="52" operator="equal">
      <formula>"Menor"</formula>
    </cfRule>
    <cfRule type="cellIs" dxfId="303" priority="50" operator="equal">
      <formula>"Mayor"</formula>
    </cfRule>
    <cfRule type="cellIs" dxfId="302" priority="51" operator="equal">
      <formula>"Moderado"</formula>
    </cfRule>
    <cfRule type="cellIs" dxfId="301" priority="49" operator="equal">
      <formula>"Catastrófico"</formula>
    </cfRule>
  </conditionalFormatting>
  <conditionalFormatting sqref="AR102">
    <cfRule type="cellIs" dxfId="300" priority="35" operator="equal">
      <formula>"Catastrófico"</formula>
    </cfRule>
    <cfRule type="cellIs" dxfId="299" priority="39" operator="equal">
      <formula>"Leve"</formula>
    </cfRule>
    <cfRule type="cellIs" dxfId="298" priority="38" operator="equal">
      <formula>"Menor"</formula>
    </cfRule>
    <cfRule type="cellIs" dxfId="297" priority="37" operator="equal">
      <formula>"Moderado"</formula>
    </cfRule>
    <cfRule type="cellIs" dxfId="296" priority="36" operator="equal">
      <formula>"Mayor"</formula>
    </cfRule>
  </conditionalFormatting>
  <conditionalFormatting sqref="AT6">
    <cfRule type="cellIs" dxfId="295" priority="208" operator="equal">
      <formula>"Bajo"</formula>
    </cfRule>
    <cfRule type="cellIs" dxfId="294" priority="207" operator="equal">
      <formula>"Moderado"</formula>
    </cfRule>
    <cfRule type="cellIs" dxfId="293" priority="206" operator="equal">
      <formula>"Alto"</formula>
    </cfRule>
    <cfRule type="cellIs" dxfId="292" priority="205" operator="equal">
      <formula>"Extremo"</formula>
    </cfRule>
  </conditionalFormatting>
  <conditionalFormatting sqref="AT12 AT18 AT24 AT30 AT42">
    <cfRule type="cellIs" dxfId="291" priority="248" operator="equal">
      <formula>"Bajo"</formula>
    </cfRule>
    <cfRule type="cellIs" dxfId="290" priority="245" operator="equal">
      <formula>"Extremo"</formula>
    </cfRule>
    <cfRule type="cellIs" dxfId="289" priority="246" operator="equal">
      <formula>"Alto"</formula>
    </cfRule>
    <cfRule type="cellIs" dxfId="288" priority="247" operator="equal">
      <formula>"Moderado"</formula>
    </cfRule>
  </conditionalFormatting>
  <conditionalFormatting sqref="AT36">
    <cfRule type="cellIs" dxfId="287" priority="168" operator="equal">
      <formula>"Alto"</formula>
    </cfRule>
    <cfRule type="cellIs" dxfId="286" priority="167" operator="equal">
      <formula>"Extremo"</formula>
    </cfRule>
    <cfRule type="cellIs" dxfId="285" priority="169" operator="equal">
      <formula>"Moderado"</formula>
    </cfRule>
    <cfRule type="cellIs" dxfId="284" priority="170" operator="equal">
      <formula>"Bajo"</formula>
    </cfRule>
  </conditionalFormatting>
  <conditionalFormatting sqref="AT48">
    <cfRule type="cellIs" dxfId="283" priority="132" operator="equal">
      <formula>"Bajo"</formula>
    </cfRule>
    <cfRule type="cellIs" dxfId="282" priority="131" operator="equal">
      <formula>"Moderado"</formula>
    </cfRule>
    <cfRule type="cellIs" dxfId="281" priority="130" operator="equal">
      <formula>"Alto"</formula>
    </cfRule>
    <cfRule type="cellIs" dxfId="280" priority="129" operator="equal">
      <formula>"Extremo"</formula>
    </cfRule>
  </conditionalFormatting>
  <conditionalFormatting sqref="AT54 AT60 AT72">
    <cfRule type="cellIs" dxfId="279" priority="229" operator="equal">
      <formula>"Moderado"</formula>
    </cfRule>
    <cfRule type="cellIs" dxfId="278" priority="228" operator="equal">
      <formula>"Alto"</formula>
    </cfRule>
    <cfRule type="cellIs" dxfId="277" priority="227" operator="equal">
      <formula>"Extremo"</formula>
    </cfRule>
    <cfRule type="cellIs" dxfId="276" priority="230" operator="equal">
      <formula>"Bajo"</formula>
    </cfRule>
  </conditionalFormatting>
  <conditionalFormatting sqref="AT66">
    <cfRule type="cellIs" dxfId="275" priority="118" operator="equal">
      <formula>"Bajo"</formula>
    </cfRule>
    <cfRule type="cellIs" dxfId="274" priority="115" operator="equal">
      <formula>"Extremo"</formula>
    </cfRule>
    <cfRule type="cellIs" dxfId="273" priority="116" operator="equal">
      <formula>"Alto"</formula>
    </cfRule>
    <cfRule type="cellIs" dxfId="272" priority="117" operator="equal">
      <formula>"Moderado"</formula>
    </cfRule>
  </conditionalFormatting>
  <conditionalFormatting sqref="AT78">
    <cfRule type="cellIs" dxfId="271" priority="104" operator="equal">
      <formula>"Bajo"</formula>
    </cfRule>
    <cfRule type="cellIs" dxfId="270" priority="101" operator="equal">
      <formula>"Extremo"</formula>
    </cfRule>
    <cfRule type="cellIs" dxfId="269" priority="102" operator="equal">
      <formula>"Alto"</formula>
    </cfRule>
    <cfRule type="cellIs" dxfId="268" priority="103" operator="equal">
      <formula>"Moderado"</formula>
    </cfRule>
  </conditionalFormatting>
  <conditionalFormatting sqref="AT84">
    <cfRule type="cellIs" dxfId="267" priority="90" operator="equal">
      <formula>"Bajo"</formula>
    </cfRule>
    <cfRule type="cellIs" dxfId="266" priority="88" operator="equal">
      <formula>"Alto"</formula>
    </cfRule>
    <cfRule type="cellIs" dxfId="265" priority="89" operator="equal">
      <formula>"Moderado"</formula>
    </cfRule>
    <cfRule type="cellIs" dxfId="264" priority="87" operator="equal">
      <formula>"Extremo"</formula>
    </cfRule>
  </conditionalFormatting>
  <conditionalFormatting sqref="AT90">
    <cfRule type="cellIs" dxfId="263" priority="75" operator="equal">
      <formula>"Moderado"</formula>
    </cfRule>
    <cfRule type="cellIs" dxfId="262" priority="73" operator="equal">
      <formula>"Extremo"</formula>
    </cfRule>
    <cfRule type="cellIs" dxfId="261" priority="74" operator="equal">
      <formula>"Alto"</formula>
    </cfRule>
    <cfRule type="cellIs" dxfId="260" priority="76" operator="equal">
      <formula>"Bajo"</formula>
    </cfRule>
  </conditionalFormatting>
  <conditionalFormatting sqref="AT96">
    <cfRule type="cellIs" dxfId="259" priority="62" operator="equal">
      <formula>"Bajo"</formula>
    </cfRule>
    <cfRule type="cellIs" dxfId="258" priority="61" operator="equal">
      <formula>"Moderado"</formula>
    </cfRule>
    <cfRule type="cellIs" dxfId="257" priority="60" operator="equal">
      <formula>"Alto"</formula>
    </cfRule>
    <cfRule type="cellIs" dxfId="256" priority="59" operator="equal">
      <formula>"Extremo"</formula>
    </cfRule>
  </conditionalFormatting>
  <conditionalFormatting sqref="AT102">
    <cfRule type="cellIs" dxfId="255" priority="46" operator="equal">
      <formula>"Alto"</formula>
    </cfRule>
    <cfRule type="cellIs" dxfId="254" priority="45" operator="equal">
      <formula>"Extremo"</formula>
    </cfRule>
    <cfRule type="cellIs" dxfId="253" priority="48" operator="equal">
      <formula>"Bajo"</formula>
    </cfRule>
    <cfRule type="cellIs" dxfId="252" priority="47" operator="equal">
      <formula>"Moderado"</formula>
    </cfRule>
  </conditionalFormatting>
  <conditionalFormatting sqref="BF6:BJ9">
    <cfRule type="cellIs" dxfId="251" priority="34" operator="equal">
      <formula>"SI"</formula>
    </cfRule>
    <cfRule type="cellIs" dxfId="250" priority="33" operator="equal">
      <formula>"NO"</formula>
    </cfRule>
  </conditionalFormatting>
  <conditionalFormatting sqref="BF12:BJ22">
    <cfRule type="cellIs" dxfId="249" priority="29" operator="equal">
      <formula>"NO"</formula>
    </cfRule>
    <cfRule type="cellIs" dxfId="248" priority="30" operator="equal">
      <formula>"SI"</formula>
    </cfRule>
  </conditionalFormatting>
  <conditionalFormatting sqref="BF24:BJ27">
    <cfRule type="cellIs" dxfId="247" priority="27" operator="equal">
      <formula>"NO"</formula>
    </cfRule>
    <cfRule type="cellIs" dxfId="246" priority="28" operator="equal">
      <formula>"SI"</formula>
    </cfRule>
  </conditionalFormatting>
  <conditionalFormatting sqref="BF30:BJ33">
    <cfRule type="cellIs" dxfId="245" priority="26" operator="equal">
      <formula>"SI"</formula>
    </cfRule>
    <cfRule type="cellIs" dxfId="244" priority="25" operator="equal">
      <formula>"NO"</formula>
    </cfRule>
  </conditionalFormatting>
  <conditionalFormatting sqref="BF36:BJ40">
    <cfRule type="cellIs" dxfId="243" priority="23" operator="equal">
      <formula>"NO"</formula>
    </cfRule>
    <cfRule type="cellIs" dxfId="242" priority="24" operator="equal">
      <formula>"SI"</formula>
    </cfRule>
  </conditionalFormatting>
  <conditionalFormatting sqref="BF42:BJ45">
    <cfRule type="cellIs" dxfId="241" priority="21" operator="equal">
      <formula>"NO"</formula>
    </cfRule>
    <cfRule type="cellIs" dxfId="240" priority="22" operator="equal">
      <formula>"SI"</formula>
    </cfRule>
  </conditionalFormatting>
  <conditionalFormatting sqref="BF48:BJ51">
    <cfRule type="cellIs" dxfId="239" priority="19" operator="equal">
      <formula>"NO"</formula>
    </cfRule>
    <cfRule type="cellIs" dxfId="238" priority="20" operator="equal">
      <formula>"SI"</formula>
    </cfRule>
  </conditionalFormatting>
  <conditionalFormatting sqref="BF54:BJ57">
    <cfRule type="cellIs" dxfId="237" priority="18" operator="equal">
      <formula>"SI"</formula>
    </cfRule>
    <cfRule type="cellIs" dxfId="236" priority="17" operator="equal">
      <formula>"NO"</formula>
    </cfRule>
  </conditionalFormatting>
  <conditionalFormatting sqref="BF60:BJ63">
    <cfRule type="cellIs" dxfId="235" priority="15" operator="equal">
      <formula>"NO"</formula>
    </cfRule>
    <cfRule type="cellIs" dxfId="234" priority="16" operator="equal">
      <formula>"SI"</formula>
    </cfRule>
  </conditionalFormatting>
  <conditionalFormatting sqref="BF66:BJ74">
    <cfRule type="cellIs" dxfId="233" priority="11" operator="equal">
      <formula>"NO"</formula>
    </cfRule>
    <cfRule type="cellIs" dxfId="232" priority="12" operator="equal">
      <formula>"SI"</formula>
    </cfRule>
  </conditionalFormatting>
  <conditionalFormatting sqref="BF78:BJ80">
    <cfRule type="cellIs" dxfId="231" priority="9" operator="equal">
      <formula>"NO"</formula>
    </cfRule>
    <cfRule type="cellIs" dxfId="230" priority="10" operator="equal">
      <formula>"SI"</formula>
    </cfRule>
  </conditionalFormatting>
  <conditionalFormatting sqref="BF84:BJ87">
    <cfRule type="cellIs" dxfId="229" priority="7" operator="equal">
      <formula>"NO"</formula>
    </cfRule>
    <cfRule type="cellIs" dxfId="228" priority="8" operator="equal">
      <formula>"SI"</formula>
    </cfRule>
  </conditionalFormatting>
  <conditionalFormatting sqref="BF90:BJ94">
    <cfRule type="cellIs" dxfId="227" priority="6" operator="equal">
      <formula>"SI"</formula>
    </cfRule>
    <cfRule type="cellIs" dxfId="226" priority="5" operator="equal">
      <formula>"NO"</formula>
    </cfRule>
  </conditionalFormatting>
  <conditionalFormatting sqref="BF96:BJ97">
    <cfRule type="cellIs" dxfId="225" priority="4" operator="equal">
      <formula>"SI"</formula>
    </cfRule>
    <cfRule type="cellIs" dxfId="224" priority="3" operator="equal">
      <formula>"NO"</formula>
    </cfRule>
  </conditionalFormatting>
  <conditionalFormatting sqref="BF102:BJ105">
    <cfRule type="cellIs" dxfId="223" priority="1" operator="equal">
      <formula>"NO"</formula>
    </cfRule>
    <cfRule type="cellIs" dxfId="222" priority="2" operator="equal">
      <formula>"SI"</formula>
    </cfRule>
  </conditionalFormatting>
  <dataValidations count="31">
    <dataValidation allowBlank="1" showInputMessage="1" showErrorMessage="1" error="Recuerde que las acciones se generan bajo la medida de mitigar el riesgo" sqref="BE31 BD15:BD17 AZ15:BC24 AZ26:BC29 BD6:BE13 BE14:BE22 AZ6:BC12 BE26:BE29 BE24 AZ67:BC77 BD23:BE23 BD25:BE25 BD27:BD29 BD105:BD107 BD38:BD48 BD52:BD60 BD70:BD83 BA32:BC60 AZ32:AZ65 BA62:BD65 BD32:BE35 AZ81:BC89 BD97:BD103 BD87:BD95 BE36:BE107 AZ92:BA107 BC92:BC107 BB93:BB95 BB97:BB107" xr:uid="{FE63B225-86D5-4045-AB02-64B310D6FCA2}"/>
    <dataValidation type="list" allowBlank="1" showInputMessage="1" showErrorMessage="1" sqref="BF6:BI9 BJ10:BJ11 BF12:BI22 BJ23 BF24:BI27 BJ28:BJ29 BF30:BI33 BJ34:BJ35 BF36:BH40 BJ41 BF42:BI45 BJ46:BJ47 BF48:BI51 BJ52:BJ53 BF54:BI57 BJ58:BJ59 BF60:BI63 BJ64:BJ65 BF66:BI74 BJ75:BJ77 BF78:BI80 BJ81:BJ83 BF84:BI87 BJ88:BJ89 BF90:BI94 BJ95 BF96:BI97 BJ98:BJ101 BJ106:BJ107 BF102:BI105" xr:uid="{30373F2E-1DE6-493D-B837-D0EE1644E18C}">
      <formula1>"SI,NO"</formula1>
    </dataValidation>
    <dataValidation type="list" allowBlank="1" showInputMessage="1" showErrorMessage="1" sqref="BF10:BI11 BF23:BI23 BF28:BI29 BF34:BI35 BF41:BI41 BF46:BI47 BF52:BI53 BF58:BI59 BF64:BI65 BF75:BI77 BF81:BI83 BF88:BI89 BF95:BI95 BF98:BI101 BF106:BI107" xr:uid="{024D6F25-E8F9-450E-A924-7CC27D7EECC6}">
      <formula1>"SI,Parcialmente,NO"</formula1>
    </dataValidation>
    <dataValidation type="list" allowBlank="1" showInputMessage="1" showErrorMessage="1" sqref="AI6:AI107" xr:uid="{97472EB8-C6B0-42D1-9E85-A238F812EBB4}">
      <formula1>"Con registro,Sin registro"</formula1>
    </dataValidation>
    <dataValidation type="list" allowBlank="1" showInputMessage="1" showErrorMessage="1" sqref="AH6:AH107" xr:uid="{02B39DEE-534C-479D-8CA4-05D54E984A3D}">
      <formula1>"Aleatoria,Continua"</formula1>
    </dataValidation>
    <dataValidation type="list" allowBlank="1" showInputMessage="1" showErrorMessage="1" sqref="AG6:AG107" xr:uid="{69E0C9FB-05AC-4D1A-8EF8-34D2CF74E2CF}">
      <formula1>"Documentado,Sin documentar"</formula1>
    </dataValidation>
    <dataValidation type="list" allowBlank="1" showInputMessage="1" showErrorMessage="1" sqref="AB6:AB107" xr:uid="{5A217920-0A27-4DD3-98E8-AB71A4F8D30D}">
      <formula1>"Automático,Manual"</formula1>
    </dataValidation>
    <dataValidation type="list" allowBlank="1" showInputMessage="1" showErrorMessage="1" sqref="BB13:BB14 BB25 BB78:BB80 BB30:BB31 BB61 BB66 BB90:BB92 BB96" xr:uid="{4AA239D0-02A4-4B09-A2A7-DD004885C96D}">
      <formula1>"En curso,Finalizada,Vencida"</formula1>
    </dataValidation>
    <dataValidation type="list" allowBlank="1" showInputMessage="1" showErrorMessage="1" sqref="AU6:AU107" xr:uid="{FC695B0D-CAA5-4BA8-892F-8083309D1DB5}">
      <formula1>"Aceptar,Evitar,Reducir (compartir),Reducir (mitigar)"</formula1>
    </dataValidation>
    <dataValidation type="list" allowBlank="1" showInputMessage="1" showErrorMessage="1" sqref="AA6:AA14 AA17:AA18 AA20:AA107" xr:uid="{64AC5685-888F-4A92-8856-467A835CF620}">
      <formula1>"Correctivo,Detectivo,Preventivo"</formula1>
    </dataValidation>
    <dataValidation type="date" allowBlank="1" showInputMessage="1" showErrorMessage="1" sqref="AY20:AY23 AY25:AY29 AY31:AY35 AY14:AY17 AY37:AY41 AY7:AY11 AY55:AY60 AY44:AY53 AY62:AY107 AZ13:AZ14 AZ25 AZ78:AZ80 AZ30:AZ31 AZ66 AZ90:AZ91" xr:uid="{88F242EC-F906-45DE-9152-3FB8EFBAA74F}">
      <formula1>44197</formula1>
      <formula2>47818</formula2>
    </dataValidation>
    <dataValidation type="list" allowBlank="1" showInputMessage="1" showErrorMessage="1" sqref="P10 P16 P22 P28 P34 P46 P52 P58 P64 P88 P76 P70 P82 P100 P40 P106 P94" xr:uid="{85383ADB-2294-4260-8164-B872E17A6562}">
      <formula1>"Internacional"</formula1>
    </dataValidation>
    <dataValidation type="list" allowBlank="1" showInputMessage="1" showErrorMessage="1" sqref="P9 P15 P21 P27 P33 P45 P51 P57 P63 P87 P75 P69 P81 P99 P39 P105 P93" xr:uid="{FCD972E6-8A95-44D6-9460-51738C337E1B}">
      <formula1>"Nacional"</formula1>
    </dataValidation>
    <dataValidation type="list" allowBlank="1" showInputMessage="1" showErrorMessage="1" sqref="P8 P14 P20 P26 P32 P44 P50 P56 P62 P86 P74 P68 P80 P98 P38 P104 P92" xr:uid="{8599C6FC-B408-474F-A39E-71642E9C6DEE}">
      <formula1>"Regional"</formula1>
    </dataValidation>
    <dataValidation type="list" allowBlank="1" showInputMessage="1" showErrorMessage="1" sqref="P7 P13 P19 P25 P31 P43 P49 P55 P61 P85 P73 P67 P79 P97 P37 P103 P91" xr:uid="{13BA0FE0-DDD5-4980-BE97-3EF1D35FE27A}">
      <formula1>"Sectorial"</formula1>
    </dataValidation>
    <dataValidation type="list" allowBlank="1" showInputMessage="1" showErrorMessage="1" sqref="P6 P12 P18 P24 P30 P42 P48 P54 P60 P84 P72 P66 P78 P96 P36 P102 P90" xr:uid="{5C6E7FD7-4B42-4D77-A09E-791F06940771}">
      <formula1>"Institucional"</formula1>
    </dataValidation>
    <dataValidation type="list" allowBlank="1" showInputMessage="1" showErrorMessage="1" sqref="O10 O16 O22 O28 O34 O46 O52 O58 O64 O88 O76 O70 O82 O100 O40 O106 O94" xr:uid="{E69325AC-ED84-4FE1-965F-9CD6AD44A92E}">
      <formula1>"Procesos penales"</formula1>
    </dataValidation>
    <dataValidation type="list" allowBlank="1" showInputMessage="1" showErrorMessage="1" sqref="O9 O15 O21 O27 O33 O45 O51 O57 O63 O87 O75 O69 O81 O99 O39 O105 O93" xr:uid="{DA448B4C-854B-4446-9E2E-3558E439985E}">
      <formula1>"Procesos fiscales"</formula1>
    </dataValidation>
    <dataValidation type="list" allowBlank="1" showInputMessage="1" showErrorMessage="1" sqref="O8 O14 O20 O26 O32 O44 O50 O56 O62 O86 O74 O68 O80 O98 O38 O104 O92" xr:uid="{B1FED86F-EF06-4D57-B864-F78035EBC90D}">
      <formula1>"Procesos disciplinarios"</formula1>
    </dataValidation>
    <dataValidation type="list" allowBlank="1" showInputMessage="1" showErrorMessage="1" sqref="O7 O13 O19 O25 O31 O43 O49 O55 O61 O85 O73 O67 O79 O97 O37 O103 O91" xr:uid="{AF860FB1-2D5F-49A9-BAC6-A8EDC1E2BF99}">
      <formula1>"Sanciones"</formula1>
    </dataValidation>
    <dataValidation type="list" allowBlank="1" showInputMessage="1" showErrorMessage="1" sqref="O6 O12 O18 O24 O30 O42 O48 O54 O60 O84 O72 O66 O78 O96 O36 O102 O90" xr:uid="{F6C78FC6-194E-4ACA-9E57-0FD0060F946C}">
      <formula1>"Intervención organismos"</formula1>
    </dataValidation>
    <dataValidation type="list" allowBlank="1" showInputMessage="1" showErrorMessage="1" sqref="N10 N16 N22 N28 N34 N46 N52 N58 N64 N88 N76 N70 N82 N100 N40 N106 N94" xr:uid="{986690B3-10B6-4D75-9819-36293A2E3B34}">
      <formula1>"Medio ambiente"</formula1>
    </dataValidation>
    <dataValidation type="list" allowBlank="1" showInputMessage="1" showErrorMessage="1" sqref="N9 N15 N21 N27 N33 N45 N51 N57 N63 N87 N75 N69 N81 N99 N39 N105 N93" xr:uid="{14CD50B6-9B36-45C7-93F3-74D905B47D5C}">
      <formula1>"Vidas humanas"</formula1>
    </dataValidation>
    <dataValidation type="list" allowBlank="1" showInputMessage="1" showErrorMessage="1" sqref="N8 N14 N20 N26 N32 N44 N50 N56 N62 N86 N74 N68 N80 N98 N38 N104 N92" xr:uid="{78B598FC-E05A-485F-B821-71000BC5630B}">
      <formula1>"Información"</formula1>
    </dataValidation>
    <dataValidation type="list" allowBlank="1" showInputMessage="1" showErrorMessage="1" sqref="N7 N13 N19 N25 N31 N43 N49 N55 N61 N85 N73 N67 N79 N97 N37 N103 N91" xr:uid="{73E3B487-F4D5-424F-8DAA-0ECCF3F386D9}">
      <formula1>"Calidad de vida comunidad"</formula1>
    </dataValidation>
    <dataValidation type="list" allowBlank="1" showInputMessage="1" showErrorMessage="1" sqref="N6 N12 N18 N24 N30 N42 N48 N54 N60 N84 N72 N66 N78 N96 N36 N102 N90" xr:uid="{AD1C1B0E-6E65-46CF-9C21-64375C33757B}">
      <formula1>"Recursos económicos"</formula1>
    </dataValidation>
    <dataValidation type="list" allowBlank="1" showInputMessage="1" showErrorMessage="1" sqref="M10 M16 M22 M28 M34 M46 M52 M58 M64 M88 M76 M70 M82 M100 M40 M106 M94" xr:uid="{04DD1CF3-8BFF-4F86-82D4-E3E024649181}">
      <formula1>"Productos o servicios"</formula1>
    </dataValidation>
    <dataValidation type="list" allowBlank="1" showInputMessage="1" showErrorMessage="1" sqref="M9 M15 M21 M27 M33 M45 M51 M57 M63 M87 M75 M69 M81 M99 M39 M105 M93" xr:uid="{250B0E4D-88E8-482F-975D-6C7E031B763E}">
      <formula1>"Misión sectorial"</formula1>
    </dataValidation>
    <dataValidation type="list" allowBlank="1" showInputMessage="1" showErrorMessage="1" sqref="M8 M14 M20 M26 M32 M44 M50 M56 M62 M86 M74 M68 M80 M98 M38 M104 M92" xr:uid="{9E199730-40BA-4253-9CCA-719ACCD5E357}">
      <formula1>"Misión institucional"</formula1>
    </dataValidation>
    <dataValidation type="list" allowBlank="1" showInputMessage="1" showErrorMessage="1" sqref="M7 M13 M19 M25 M31 M43 M49 M55 M61 M85 M73 M67 M79 M97 M37 M103 M91" xr:uid="{DDCBDEBF-D007-4D97-9CDF-5AA2D258589D}">
      <formula1>"Metas u objetivos"</formula1>
    </dataValidation>
    <dataValidation type="list" allowBlank="1" showInputMessage="1" showErrorMessage="1" sqref="M6 M12 M18 M24 M30 M42 M48 M54 M60 M84 M72 M66 M78 M96 M36 M102 M90" xr:uid="{B20730BE-F9EB-487E-838D-AB556463823D}">
      <formula1>"Grupo de trabajo o proceso"</formula1>
    </dataValidation>
  </dataValidations>
  <hyperlinks>
    <hyperlink ref="BD18" r:id="rId1" xr:uid="{A192670C-A6FB-47E6-9B71-8029E07D8DC2}"/>
    <hyperlink ref="BA72" r:id="rId2" xr:uid="{EDFAA270-9071-428B-B61E-15DAF54D049E}"/>
    <hyperlink ref="BA6" r:id="rId3" xr:uid="{447A564C-7451-4AB5-A842-E60EF6825B83}"/>
    <hyperlink ref="BA96" r:id="rId4" xr:uid="{5D6B01F5-AC56-4159-9CCD-2BFBEA50E414}"/>
  </hyperlinks>
  <pageMargins left="0.7" right="0.7" top="0.75" bottom="0.75" header="0.3" footer="0.3"/>
  <pageSetup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EE4B122F471C5488698B27D3B3D20C5" ma:contentTypeVersion="15" ma:contentTypeDescription="Crear nuevo documento." ma:contentTypeScope="" ma:versionID="a9fcdbd8563e69ecd125482b3818c25e">
  <xsd:schema xmlns:xsd="http://www.w3.org/2001/XMLSchema" xmlns:xs="http://www.w3.org/2001/XMLSchema" xmlns:p="http://schemas.microsoft.com/office/2006/metadata/properties" xmlns:ns2="50ba2325-c888-44df-aa02-e1cd6dce529f" xmlns:ns3="c18779fa-00f6-4a83-a986-cb083fc497d0" targetNamespace="http://schemas.microsoft.com/office/2006/metadata/properties" ma:root="true" ma:fieldsID="76096c66c4df3bb80d150be0c12ec396" ns2:_="" ns3:_="">
    <xsd:import namespace="50ba2325-c888-44df-aa02-e1cd6dce529f"/>
    <xsd:import namespace="c18779fa-00f6-4a83-a986-cb083fc497d0"/>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ba2325-c888-44df-aa02-e1cd6dce52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4100980f-5b5a-4f53-a061-a5bc8d25e69d" ma:termSetId="09814cd3-568e-fe90-9814-8d621ff8fb84" ma:anchorId="fba54fb3-c3e1-fe81-a776-ca4b69148c4d" ma:open="tru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8779fa-00f6-4a83-a986-cb083fc497d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0c7c6982-4029-494c-b2cc-6ee6a1165334}" ma:internalName="TaxCatchAll" ma:showField="CatchAllData" ma:web="c18779fa-00f6-4a83-a986-cb083fc497d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0ba2325-c888-44df-aa02-e1cd6dce529f">
      <Terms xmlns="http://schemas.microsoft.com/office/infopath/2007/PartnerControls"/>
    </lcf76f155ced4ddcb4097134ff3c332f>
    <TaxCatchAll xmlns="c18779fa-00f6-4a83-a986-cb083fc497d0" xsi:nil="true"/>
  </documentManagement>
</p:properties>
</file>

<file path=customXml/itemProps1.xml><?xml version="1.0" encoding="utf-8"?>
<ds:datastoreItem xmlns:ds="http://schemas.openxmlformats.org/officeDocument/2006/customXml" ds:itemID="{5DDE9AFA-71CC-4FC9-9E5D-584C856DC619}">
  <ds:schemaRefs>
    <ds:schemaRef ds:uri="http://schemas.microsoft.com/sharepoint/v3/contenttype/forms"/>
  </ds:schemaRefs>
</ds:datastoreItem>
</file>

<file path=customXml/itemProps2.xml><?xml version="1.0" encoding="utf-8"?>
<ds:datastoreItem xmlns:ds="http://schemas.openxmlformats.org/officeDocument/2006/customXml" ds:itemID="{8473F1F0-1327-4FAB-9D60-3BFCC927FD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ba2325-c888-44df-aa02-e1cd6dce529f"/>
    <ds:schemaRef ds:uri="c18779fa-00f6-4a83-a986-cb083fc497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A5615-85A4-4776-AB19-DD7F2E59B92E}">
  <ds:schemaRefs>
    <ds:schemaRef ds:uri="http://schemas.microsoft.com/office/2006/metadata/properties"/>
    <ds:schemaRef ds:uri="http://schemas.microsoft.com/office/infopath/2007/PartnerControls"/>
    <ds:schemaRef ds:uri="50ba2325-c888-44df-aa02-e1cd6dce529f"/>
    <ds:schemaRef ds:uri="c18779fa-00f6-4a83-a986-cb083fc497d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SeguimientoPAAC</vt:lpstr>
      <vt:lpstr>Recomendaciones-Riesgos</vt:lpstr>
      <vt:lpstr>PAAC_V4</vt:lpstr>
      <vt:lpstr>Riesgos_Corrupción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57310</dc:creator>
  <cp:keywords/>
  <dc:description/>
  <cp:lastModifiedBy>Daniel Quilaguy Bernal</cp:lastModifiedBy>
  <cp:revision/>
  <dcterms:created xsi:type="dcterms:W3CDTF">2023-05-15T06:03:56Z</dcterms:created>
  <dcterms:modified xsi:type="dcterms:W3CDTF">2024-01-20T17:37:30Z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0x0101003EE4B122F471C5488698B27D3B3D20C5</vt:lpwstr>
  </property>
  <property fmtid="{D5CDD505-2E9C-101B-9397-08002B2CF9AE}" pid="3" name="MediaServiceImageTags">
    <vt:lpwstr/>
  </property>
</Properties>
</file>