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https://caroycuervo-my.sharepoint.com/personal/ange_chaves_caroycuervo_gov_co/Documents/Escritorio/Informes Riesgos 4.8.9/"/>
    </mc:Choice>
  </mc:AlternateContent>
  <xr:revisionPtr revIDLastSave="2025" documentId="13_ncr:1_{184F5558-FCCC-49A3-B672-B5589701F91F}" xr6:coauthVersionLast="47" xr6:coauthVersionMax="47" xr10:uidLastSave="{FD91052B-EB32-4987-8E32-AA0472BC924C}"/>
  <bookViews>
    <workbookView xWindow="-120" yWindow="-120" windowWidth="29040" windowHeight="15720" tabRatio="708" activeTab="1" xr2:uid="{00000000-000D-0000-FFFF-FFFF00000000}"/>
  </bookViews>
  <sheets>
    <sheet name="1.Instructivo" sheetId="20" r:id="rId1"/>
    <sheet name="2.Mapa" sheetId="1" r:id="rId2"/>
    <sheet name="Chequeo" sheetId="44" state="hidden" r:id="rId3"/>
    <sheet name="3.Matrices" sheetId="18" r:id="rId4"/>
    <sheet name="4.Criterios" sheetId="12" r:id="rId5"/>
    <sheet name="5.Resultados" sheetId="43" r:id="rId6"/>
    <sheet name="6.Control de cambios" sheetId="35" r:id="rId7"/>
    <sheet name="Posición" sheetId="22" r:id="rId8"/>
    <sheet name="Datos" sheetId="26" r:id="rId9"/>
    <sheet name="Niveles" sheetId="16" r:id="rId10"/>
    <sheet name="Seguimiento CI" sheetId="45" r:id="rId11"/>
  </sheets>
  <externalReferences>
    <externalReference r:id="rId12"/>
    <externalReference r:id="rId13"/>
    <externalReference r:id="rId14"/>
  </externalReferences>
  <definedNames>
    <definedName name="_xlnm._FilterDatabase" localSheetId="1" hidden="1">'2.Mapa'!$A$5:$CD$119</definedName>
    <definedName name="_xlnm._FilterDatabase" localSheetId="8" hidden="1">Datos!$C$5:$BG$55</definedName>
    <definedName name="_xlnm._FilterDatabase" localSheetId="7" hidden="1">Posición!$B$5:$BB$57</definedName>
    <definedName name="Cargos">[1]Formulas!$B$2:$B$18</definedName>
    <definedName name="Económica">'4.Criterios'!$B$14:$B$18</definedName>
    <definedName name="Opciones">[1]Formulas!$A$2:$A$18</definedName>
    <definedName name="Reputacional">'4.Criterios'!$C$14:$C$18</definedName>
    <definedName name="X">[1]Formulas!$B$13</definedName>
  </definedNames>
  <calcPr calcId="191028"/>
  <pivotCaches>
    <pivotCache cacheId="0" r:id="rId15"/>
    <pivotCache cacheId="1" r:id="rId1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11" i="45" l="1"/>
  <c r="D211" i="45"/>
  <c r="O6" i="1"/>
  <c r="N6" i="1" s="1"/>
  <c r="M6" i="1"/>
  <c r="L6" i="1" s="1"/>
  <c r="C134" i="45"/>
  <c r="C58" i="45"/>
  <c r="D58" i="45"/>
  <c r="E117" i="45"/>
  <c r="D117" i="45"/>
  <c r="C117" i="45"/>
  <c r="E97" i="45"/>
  <c r="E58" i="45"/>
  <c r="G230" i="45"/>
  <c r="F154" i="45"/>
  <c r="O36" i="1" l="1"/>
  <c r="N36" i="1" s="1"/>
  <c r="M36" i="1"/>
  <c r="L36" i="1" s="1"/>
  <c r="O108" i="1"/>
  <c r="N108" i="1" s="1"/>
  <c r="M108" i="1"/>
  <c r="L108" i="1" s="1"/>
  <c r="O12" i="1"/>
  <c r="N12" i="1" s="1"/>
  <c r="M12" i="1"/>
  <c r="L12" i="1" s="1"/>
  <c r="O114" i="1"/>
  <c r="N114" i="1" s="1"/>
  <c r="M114" i="1"/>
  <c r="L114" i="1" s="1"/>
  <c r="O90" i="1"/>
  <c r="N90" i="1" s="1"/>
  <c r="M90" i="1"/>
  <c r="L90" i="1" s="1"/>
  <c r="O72" i="1"/>
  <c r="N72" i="1" s="1"/>
  <c r="M72" i="1"/>
  <c r="L72" i="1" s="1"/>
  <c r="O66" i="1"/>
  <c r="N66" i="1" s="1"/>
  <c r="M66" i="1"/>
  <c r="L66" i="1" s="1"/>
  <c r="O48" i="1"/>
  <c r="N48" i="1" s="1"/>
  <c r="M48" i="1"/>
  <c r="L48" i="1" s="1"/>
  <c r="O54" i="1"/>
  <c r="N54" i="1" s="1"/>
  <c r="M54" i="1"/>
  <c r="L54" i="1" s="1"/>
  <c r="O30" i="1"/>
  <c r="N30" i="1" s="1"/>
  <c r="M30" i="1"/>
  <c r="L30" i="1" s="1"/>
  <c r="O78" i="1"/>
  <c r="N78" i="1" s="1"/>
  <c r="M78" i="1"/>
  <c r="L78" i="1" s="1"/>
  <c r="O84" i="1"/>
  <c r="N84" i="1" s="1"/>
  <c r="M84" i="1"/>
  <c r="L84" i="1" s="1"/>
  <c r="O96" i="1"/>
  <c r="N96" i="1" s="1"/>
  <c r="M96" i="1"/>
  <c r="L96" i="1" s="1"/>
  <c r="O24" i="1"/>
  <c r="N24" i="1" s="1"/>
  <c r="M24" i="1"/>
  <c r="L24" i="1" s="1"/>
  <c r="O42" i="1"/>
  <c r="N42" i="1" s="1"/>
  <c r="M42" i="1"/>
  <c r="L42" i="1" s="1"/>
  <c r="O102" i="1"/>
  <c r="N102" i="1" s="1"/>
  <c r="M102" i="1"/>
  <c r="L102" i="1" s="1"/>
  <c r="O60" i="1"/>
  <c r="N60" i="1" s="1"/>
  <c r="M60" i="1"/>
  <c r="L60" i="1" s="1"/>
  <c r="Y41" i="1"/>
  <c r="AH41" i="1" s="1"/>
  <c r="AG41" i="1" s="1"/>
  <c r="X41" i="1"/>
  <c r="Y40" i="1"/>
  <c r="AH40" i="1" s="1"/>
  <c r="AG40" i="1" s="1"/>
  <c r="X40" i="1"/>
  <c r="Y39" i="1"/>
  <c r="AH39" i="1" s="1"/>
  <c r="AG39" i="1" s="1"/>
  <c r="X39" i="1"/>
  <c r="Y38" i="1"/>
  <c r="AH38" i="1" s="1"/>
  <c r="AG38" i="1" s="1"/>
  <c r="X38" i="1"/>
  <c r="Y37" i="1"/>
  <c r="X37" i="1"/>
  <c r="Y36" i="1"/>
  <c r="X36" i="1"/>
  <c r="AH36" i="1" l="1"/>
  <c r="AF38" i="1"/>
  <c r="AE38" i="1" s="1"/>
  <c r="AF39" i="1"/>
  <c r="AE39" i="1" s="1"/>
  <c r="AF40" i="1"/>
  <c r="AE40" i="1" s="1"/>
  <c r="AF36" i="1"/>
  <c r="AF41" i="1"/>
  <c r="AE41" i="1" s="1"/>
  <c r="AC55" i="22"/>
  <c r="AC110" i="22" s="1"/>
  <c r="AC54" i="22"/>
  <c r="AC109" i="22" s="1"/>
  <c r="AC53" i="22"/>
  <c r="AC108" i="22" s="1"/>
  <c r="AC52" i="22"/>
  <c r="AC107" i="22" s="1"/>
  <c r="AC51" i="22"/>
  <c r="AC106" i="22" s="1"/>
  <c r="AC50" i="22"/>
  <c r="AC105" i="22" s="1"/>
  <c r="AC49" i="22"/>
  <c r="AC104" i="22" s="1"/>
  <c r="AC48" i="22"/>
  <c r="AC103" i="22" s="1"/>
  <c r="AC47" i="22"/>
  <c r="AC102" i="22" s="1"/>
  <c r="AC46" i="22"/>
  <c r="AC101" i="22" s="1"/>
  <c r="AC45" i="22"/>
  <c r="AC100" i="22" s="1"/>
  <c r="AC44" i="22"/>
  <c r="AC99" i="22" s="1"/>
  <c r="AC43" i="22"/>
  <c r="AC98" i="22" s="1"/>
  <c r="AC42" i="22"/>
  <c r="AC97" i="22" s="1"/>
  <c r="AC41" i="22"/>
  <c r="AC96" i="22" s="1"/>
  <c r="AC40" i="22"/>
  <c r="AC95" i="22" s="1"/>
  <c r="AC39" i="22"/>
  <c r="AC94" i="22" s="1"/>
  <c r="AC38" i="22"/>
  <c r="AC93" i="22" s="1"/>
  <c r="AC37" i="22"/>
  <c r="AC92" i="22" s="1"/>
  <c r="AC36" i="22"/>
  <c r="AC91" i="22" s="1"/>
  <c r="AC35" i="22"/>
  <c r="AC90" i="22" s="1"/>
  <c r="AC34" i="22"/>
  <c r="AC89" i="22" s="1"/>
  <c r="AC33" i="22"/>
  <c r="AC88" i="22" s="1"/>
  <c r="AC32" i="22"/>
  <c r="AC87" i="22" s="1"/>
  <c r="AC31" i="22"/>
  <c r="AC86" i="22" s="1"/>
  <c r="AC30" i="22"/>
  <c r="AC85" i="22" s="1"/>
  <c r="AC29" i="22"/>
  <c r="AC84" i="22" s="1"/>
  <c r="AC28" i="22"/>
  <c r="AC83" i="22" s="1"/>
  <c r="AC27" i="22"/>
  <c r="AC82" i="22" s="1"/>
  <c r="AC26" i="22"/>
  <c r="AC81" i="22" s="1"/>
  <c r="AC25" i="22"/>
  <c r="AC80" i="22" s="1"/>
  <c r="AC24" i="22"/>
  <c r="AC79" i="22" s="1"/>
  <c r="AC23" i="22"/>
  <c r="AC78" i="22" s="1"/>
  <c r="AC22" i="22"/>
  <c r="AC77" i="22" s="1"/>
  <c r="AC21" i="22"/>
  <c r="AC76" i="22" s="1"/>
  <c r="AC20" i="22"/>
  <c r="AC75" i="22" s="1"/>
  <c r="AC19" i="22"/>
  <c r="AC74" i="22" s="1"/>
  <c r="AC18" i="22"/>
  <c r="AC73" i="22" s="1"/>
  <c r="AC17" i="22"/>
  <c r="AC72" i="22" s="1"/>
  <c r="AC16" i="22"/>
  <c r="AC71" i="22" s="1"/>
  <c r="AC15" i="22"/>
  <c r="AC70" i="22" s="1"/>
  <c r="AC14" i="22"/>
  <c r="AC69" i="22" s="1"/>
  <c r="AC13" i="22"/>
  <c r="AC68" i="22" s="1"/>
  <c r="AC12" i="22"/>
  <c r="AC67" i="22" s="1"/>
  <c r="AC11" i="22"/>
  <c r="AC66" i="22" s="1"/>
  <c r="AC10" i="22"/>
  <c r="AC65" i="22" s="1"/>
  <c r="AC9" i="22"/>
  <c r="AC64" i="22" s="1"/>
  <c r="AC8" i="22"/>
  <c r="AC63" i="22" s="1"/>
  <c r="AC7" i="22"/>
  <c r="AC62" i="22" s="1"/>
  <c r="AC6" i="22"/>
  <c r="AC61" i="22" s="1"/>
  <c r="C55" i="22"/>
  <c r="C110" i="22" s="1"/>
  <c r="C54" i="22"/>
  <c r="C109" i="22" s="1"/>
  <c r="C53" i="22"/>
  <c r="C108" i="22" s="1"/>
  <c r="C52" i="22"/>
  <c r="C107" i="22" s="1"/>
  <c r="C51" i="22"/>
  <c r="C106" i="22" s="1"/>
  <c r="C50" i="22"/>
  <c r="C105" i="22" s="1"/>
  <c r="C49" i="22"/>
  <c r="C104" i="22" s="1"/>
  <c r="C48" i="22"/>
  <c r="C103" i="22" s="1"/>
  <c r="C47" i="22"/>
  <c r="C102" i="22" s="1"/>
  <c r="C46" i="22"/>
  <c r="C101" i="22" s="1"/>
  <c r="C45" i="22"/>
  <c r="C100" i="22" s="1"/>
  <c r="C44" i="22"/>
  <c r="C99" i="22" s="1"/>
  <c r="C43" i="22"/>
  <c r="C98" i="22" s="1"/>
  <c r="C42" i="22"/>
  <c r="C97" i="22" s="1"/>
  <c r="C41" i="22"/>
  <c r="C96" i="22" s="1"/>
  <c r="C40" i="22"/>
  <c r="C95" i="22" s="1"/>
  <c r="C39" i="22"/>
  <c r="C94" i="22" s="1"/>
  <c r="C38" i="22"/>
  <c r="C93" i="22" s="1"/>
  <c r="C37" i="22"/>
  <c r="C92" i="22" s="1"/>
  <c r="C36" i="22"/>
  <c r="C91" i="22" s="1"/>
  <c r="C35" i="22"/>
  <c r="C90" i="22" s="1"/>
  <c r="C34" i="22"/>
  <c r="C89" i="22" s="1"/>
  <c r="C33" i="22"/>
  <c r="C88" i="22" s="1"/>
  <c r="C32" i="22"/>
  <c r="C87" i="22" s="1"/>
  <c r="C31" i="22"/>
  <c r="C86" i="22" s="1"/>
  <c r="C30" i="22"/>
  <c r="C85" i="22" s="1"/>
  <c r="C29" i="22"/>
  <c r="C84" i="22" s="1"/>
  <c r="C28" i="22"/>
  <c r="C83" i="22" s="1"/>
  <c r="C27" i="22"/>
  <c r="C82" i="22" s="1"/>
  <c r="C26" i="22"/>
  <c r="C81" i="22" s="1"/>
  <c r="C25" i="22"/>
  <c r="C80" i="22" s="1"/>
  <c r="C24" i="22"/>
  <c r="C79" i="22" s="1"/>
  <c r="C23" i="22"/>
  <c r="C78" i="22" s="1"/>
  <c r="C22" i="22"/>
  <c r="C77" i="22" s="1"/>
  <c r="C21" i="22"/>
  <c r="C76" i="22" s="1"/>
  <c r="C20" i="22"/>
  <c r="C75" i="22" s="1"/>
  <c r="C19" i="22"/>
  <c r="C74" i="22" s="1"/>
  <c r="C18" i="22"/>
  <c r="C73" i="22" s="1"/>
  <c r="C17" i="22"/>
  <c r="C72" i="22" s="1"/>
  <c r="C16" i="22"/>
  <c r="C71" i="22" s="1"/>
  <c r="C15" i="22"/>
  <c r="C70" i="22" s="1"/>
  <c r="C14" i="22"/>
  <c r="C69" i="22" s="1"/>
  <c r="C13" i="22"/>
  <c r="C68" i="22" s="1"/>
  <c r="C12" i="22"/>
  <c r="C67" i="22" s="1"/>
  <c r="C11" i="22"/>
  <c r="C66" i="22" s="1"/>
  <c r="C10" i="22"/>
  <c r="C65" i="22" s="1"/>
  <c r="C9" i="22"/>
  <c r="C64" i="22" s="1"/>
  <c r="C8" i="22"/>
  <c r="C63" i="22" s="1"/>
  <c r="C7" i="22"/>
  <c r="C62" i="22" s="1"/>
  <c r="C6" i="22"/>
  <c r="C61" i="22" s="1"/>
  <c r="C16" i="26"/>
  <c r="C15" i="26"/>
  <c r="C14" i="26"/>
  <c r="C13" i="26"/>
  <c r="C12" i="26"/>
  <c r="C11" i="26"/>
  <c r="AE25" i="22"/>
  <c r="AF25" i="22"/>
  <c r="AG25" i="22"/>
  <c r="AH25" i="22"/>
  <c r="AI25" i="22"/>
  <c r="AJ25" i="22"/>
  <c r="AK25" i="22"/>
  <c r="AL25" i="22"/>
  <c r="AM25" i="22"/>
  <c r="AN25" i="22"/>
  <c r="AO25" i="22"/>
  <c r="AP25" i="22"/>
  <c r="AQ25" i="22"/>
  <c r="AR25" i="22"/>
  <c r="AS25" i="22"/>
  <c r="AT25" i="22"/>
  <c r="AU25" i="22"/>
  <c r="AV25" i="22"/>
  <c r="AW25" i="22"/>
  <c r="AX25" i="22"/>
  <c r="AY25" i="22"/>
  <c r="AZ25" i="22"/>
  <c r="BA25" i="22"/>
  <c r="BB25" i="22"/>
  <c r="AE26" i="22"/>
  <c r="AF26" i="22"/>
  <c r="AG26" i="22"/>
  <c r="AH26" i="22"/>
  <c r="AI26" i="22"/>
  <c r="AJ26" i="22"/>
  <c r="AK26" i="22"/>
  <c r="AL26" i="22"/>
  <c r="AM26" i="22"/>
  <c r="AN26" i="22"/>
  <c r="AO26" i="22"/>
  <c r="AP26" i="22"/>
  <c r="AQ26" i="22"/>
  <c r="AR26" i="22"/>
  <c r="AS26" i="22"/>
  <c r="AT26" i="22"/>
  <c r="AU26" i="22"/>
  <c r="AV26" i="22"/>
  <c r="AW26" i="22"/>
  <c r="AX26" i="22"/>
  <c r="AY26" i="22"/>
  <c r="AZ26" i="22"/>
  <c r="BA26" i="22"/>
  <c r="BB26" i="22"/>
  <c r="AE27" i="22"/>
  <c r="AF27" i="22"/>
  <c r="AG27" i="22"/>
  <c r="AH27" i="22"/>
  <c r="AI27" i="22"/>
  <c r="AJ27" i="22"/>
  <c r="AK27" i="22"/>
  <c r="AL27" i="22"/>
  <c r="AM27" i="22"/>
  <c r="AN27" i="22"/>
  <c r="AO27" i="22"/>
  <c r="AP27" i="22"/>
  <c r="AQ27" i="22"/>
  <c r="AR27" i="22"/>
  <c r="AS27" i="22"/>
  <c r="AT27" i="22"/>
  <c r="AU27" i="22"/>
  <c r="AV27" i="22"/>
  <c r="AW27" i="22"/>
  <c r="AX27" i="22"/>
  <c r="AY27" i="22"/>
  <c r="AZ27" i="22"/>
  <c r="BA27" i="22"/>
  <c r="BB27" i="22"/>
  <c r="AE28" i="22"/>
  <c r="AF28" i="22"/>
  <c r="AG28" i="22"/>
  <c r="AH28" i="22"/>
  <c r="AI28" i="22"/>
  <c r="AJ28" i="22"/>
  <c r="AK28" i="22"/>
  <c r="AL28" i="22"/>
  <c r="AM28" i="22"/>
  <c r="AN28" i="22"/>
  <c r="AO28" i="22"/>
  <c r="AP28" i="22"/>
  <c r="AQ28" i="22"/>
  <c r="AR28" i="22"/>
  <c r="AS28" i="22"/>
  <c r="AT28" i="22"/>
  <c r="AU28" i="22"/>
  <c r="AV28" i="22"/>
  <c r="AW28" i="22"/>
  <c r="AX28" i="22"/>
  <c r="AY28" i="22"/>
  <c r="AZ28" i="22"/>
  <c r="BA28" i="22"/>
  <c r="BB28" i="22"/>
  <c r="AE29" i="22"/>
  <c r="AF29" i="22"/>
  <c r="AG29" i="22"/>
  <c r="AH29" i="22"/>
  <c r="AI29" i="22"/>
  <c r="AJ29" i="22"/>
  <c r="AK29" i="22"/>
  <c r="AL29" i="22"/>
  <c r="AM29" i="22"/>
  <c r="AN29" i="22"/>
  <c r="AO29" i="22"/>
  <c r="AP29" i="22"/>
  <c r="AQ29" i="22"/>
  <c r="AR29" i="22"/>
  <c r="AS29" i="22"/>
  <c r="AT29" i="22"/>
  <c r="AU29" i="22"/>
  <c r="AV29" i="22"/>
  <c r="AW29" i="22"/>
  <c r="AX29" i="22"/>
  <c r="AY29" i="22"/>
  <c r="AZ29" i="22"/>
  <c r="BA29" i="22"/>
  <c r="BB29" i="22"/>
  <c r="AE30" i="22"/>
  <c r="AF30" i="22"/>
  <c r="AG30" i="22"/>
  <c r="AH30" i="22"/>
  <c r="AI30" i="22"/>
  <c r="AJ30" i="22"/>
  <c r="AK30" i="22"/>
  <c r="AL30" i="22"/>
  <c r="AM30" i="22"/>
  <c r="AN30" i="22"/>
  <c r="AO30" i="22"/>
  <c r="AP30" i="22"/>
  <c r="AQ30" i="22"/>
  <c r="AR30" i="22"/>
  <c r="AS30" i="22"/>
  <c r="AT30" i="22"/>
  <c r="AU30" i="22"/>
  <c r="AV30" i="22"/>
  <c r="AW30" i="22"/>
  <c r="AX30" i="22"/>
  <c r="AY30" i="22"/>
  <c r="AZ30" i="22"/>
  <c r="BA30" i="22"/>
  <c r="BB30" i="22"/>
  <c r="AE31" i="22"/>
  <c r="AF31" i="22"/>
  <c r="AG31" i="22"/>
  <c r="AH31" i="22"/>
  <c r="AI31" i="22"/>
  <c r="AJ31" i="22"/>
  <c r="AK31" i="22"/>
  <c r="AL31" i="22"/>
  <c r="AM31" i="22"/>
  <c r="AN31" i="22"/>
  <c r="AO31" i="22"/>
  <c r="AP31" i="22"/>
  <c r="AQ31" i="22"/>
  <c r="AR31" i="22"/>
  <c r="AS31" i="22"/>
  <c r="AT31" i="22"/>
  <c r="AU31" i="22"/>
  <c r="AV31" i="22"/>
  <c r="AW31" i="22"/>
  <c r="AX31" i="22"/>
  <c r="AY31" i="22"/>
  <c r="AZ31" i="22"/>
  <c r="BA31" i="22"/>
  <c r="BB31" i="22"/>
  <c r="AE32" i="22"/>
  <c r="AF32" i="22"/>
  <c r="AG32" i="22"/>
  <c r="AH32" i="22"/>
  <c r="AI32" i="22"/>
  <c r="AJ32" i="22"/>
  <c r="AK32" i="22"/>
  <c r="AL32" i="22"/>
  <c r="AM32" i="22"/>
  <c r="AN32" i="22"/>
  <c r="AO32" i="22"/>
  <c r="AP32" i="22"/>
  <c r="AQ32" i="22"/>
  <c r="AR32" i="22"/>
  <c r="AS32" i="22"/>
  <c r="AT32" i="22"/>
  <c r="AU32" i="22"/>
  <c r="AV32" i="22"/>
  <c r="AW32" i="22"/>
  <c r="AX32" i="22"/>
  <c r="AY32" i="22"/>
  <c r="AZ32" i="22"/>
  <c r="BA32" i="22"/>
  <c r="BB32" i="22"/>
  <c r="AE33" i="22"/>
  <c r="AF33" i="22"/>
  <c r="AG33" i="22"/>
  <c r="AH33" i="22"/>
  <c r="AI33" i="22"/>
  <c r="AJ33" i="22"/>
  <c r="AK33" i="22"/>
  <c r="AL33" i="22"/>
  <c r="AM33" i="22"/>
  <c r="AN33" i="22"/>
  <c r="AO33" i="22"/>
  <c r="AP33" i="22"/>
  <c r="AQ33" i="22"/>
  <c r="AR33" i="22"/>
  <c r="AS33" i="22"/>
  <c r="AT33" i="22"/>
  <c r="AU33" i="22"/>
  <c r="AV33" i="22"/>
  <c r="AW33" i="22"/>
  <c r="AX33" i="22"/>
  <c r="AY33" i="22"/>
  <c r="AZ33" i="22"/>
  <c r="BA33" i="22"/>
  <c r="BB33" i="22"/>
  <c r="AE34" i="22"/>
  <c r="AF34" i="22"/>
  <c r="AG34" i="22"/>
  <c r="AH34" i="22"/>
  <c r="AI34" i="22"/>
  <c r="AJ34" i="22"/>
  <c r="AK34" i="22"/>
  <c r="AL34" i="22"/>
  <c r="AM34" i="22"/>
  <c r="AN34" i="22"/>
  <c r="AO34" i="22"/>
  <c r="AP34" i="22"/>
  <c r="AQ34" i="22"/>
  <c r="AR34" i="22"/>
  <c r="AS34" i="22"/>
  <c r="AT34" i="22"/>
  <c r="AU34" i="22"/>
  <c r="AV34" i="22"/>
  <c r="AW34" i="22"/>
  <c r="AX34" i="22"/>
  <c r="AY34" i="22"/>
  <c r="AZ34" i="22"/>
  <c r="BA34" i="22"/>
  <c r="BB34" i="22"/>
  <c r="AE35" i="22"/>
  <c r="AF35" i="22"/>
  <c r="AG35" i="22"/>
  <c r="AH35" i="22"/>
  <c r="AI35" i="22"/>
  <c r="AJ35" i="22"/>
  <c r="AK35" i="22"/>
  <c r="AL35" i="22"/>
  <c r="AM35" i="22"/>
  <c r="AN35" i="22"/>
  <c r="AO35" i="22"/>
  <c r="AP35" i="22"/>
  <c r="AQ35" i="22"/>
  <c r="AR35" i="22"/>
  <c r="AS35" i="22"/>
  <c r="AT35" i="22"/>
  <c r="AU35" i="22"/>
  <c r="AV35" i="22"/>
  <c r="AW35" i="22"/>
  <c r="AX35" i="22"/>
  <c r="AY35" i="22"/>
  <c r="AZ35" i="22"/>
  <c r="BA35" i="22"/>
  <c r="BB35" i="22"/>
  <c r="AE36" i="22"/>
  <c r="AF36" i="22"/>
  <c r="AG36" i="22"/>
  <c r="AH36" i="22"/>
  <c r="AI36" i="22"/>
  <c r="AJ36" i="22"/>
  <c r="AK36" i="22"/>
  <c r="AL36" i="22"/>
  <c r="AM36" i="22"/>
  <c r="AN36" i="22"/>
  <c r="AO36" i="22"/>
  <c r="AP36" i="22"/>
  <c r="AQ36" i="22"/>
  <c r="AR36" i="22"/>
  <c r="AS36" i="22"/>
  <c r="AT36" i="22"/>
  <c r="AU36" i="22"/>
  <c r="AV36" i="22"/>
  <c r="AW36" i="22"/>
  <c r="AX36" i="22"/>
  <c r="AY36" i="22"/>
  <c r="AZ36" i="22"/>
  <c r="BA36" i="22"/>
  <c r="BB36" i="22"/>
  <c r="AE37" i="22"/>
  <c r="AF37" i="22"/>
  <c r="AG37" i="22"/>
  <c r="AH37" i="22"/>
  <c r="AI37" i="22"/>
  <c r="AJ37" i="22"/>
  <c r="AK37" i="22"/>
  <c r="AL37" i="22"/>
  <c r="AM37" i="22"/>
  <c r="AN37" i="22"/>
  <c r="AO37" i="22"/>
  <c r="AP37" i="22"/>
  <c r="AQ37" i="22"/>
  <c r="AR37" i="22"/>
  <c r="AS37" i="22"/>
  <c r="AT37" i="22"/>
  <c r="AU37" i="22"/>
  <c r="AV37" i="22"/>
  <c r="AW37" i="22"/>
  <c r="AX37" i="22"/>
  <c r="AY37" i="22"/>
  <c r="AZ37" i="22"/>
  <c r="BA37" i="22"/>
  <c r="BB37" i="22"/>
  <c r="AE38" i="22"/>
  <c r="AF38" i="22"/>
  <c r="AG38" i="22"/>
  <c r="AH38" i="22"/>
  <c r="AI38" i="22"/>
  <c r="AJ38" i="22"/>
  <c r="AK38" i="22"/>
  <c r="AL38" i="22"/>
  <c r="AM38" i="22"/>
  <c r="AN38" i="22"/>
  <c r="AO38" i="22"/>
  <c r="AP38" i="22"/>
  <c r="AQ38" i="22"/>
  <c r="AR38" i="22"/>
  <c r="AS38" i="22"/>
  <c r="AT38" i="22"/>
  <c r="AU38" i="22"/>
  <c r="AV38" i="22"/>
  <c r="AW38" i="22"/>
  <c r="AX38" i="22"/>
  <c r="AY38" i="22"/>
  <c r="AZ38" i="22"/>
  <c r="BA38" i="22"/>
  <c r="BB38" i="22"/>
  <c r="AE39" i="22"/>
  <c r="AF39" i="22"/>
  <c r="AG39" i="22"/>
  <c r="AH39" i="22"/>
  <c r="AI39" i="22"/>
  <c r="AJ39" i="22"/>
  <c r="AK39" i="22"/>
  <c r="AL39" i="22"/>
  <c r="AM39" i="22"/>
  <c r="AN39" i="22"/>
  <c r="AO39" i="22"/>
  <c r="AP39" i="22"/>
  <c r="AQ39" i="22"/>
  <c r="AR39" i="22"/>
  <c r="AS39" i="22"/>
  <c r="AT39" i="22"/>
  <c r="AU39" i="22"/>
  <c r="AV39" i="22"/>
  <c r="AW39" i="22"/>
  <c r="AX39" i="22"/>
  <c r="AY39" i="22"/>
  <c r="AZ39" i="22"/>
  <c r="BA39" i="22"/>
  <c r="BB39" i="22"/>
  <c r="AE40" i="22"/>
  <c r="AF40" i="22"/>
  <c r="AG40" i="22"/>
  <c r="AH40" i="22"/>
  <c r="AI40" i="22"/>
  <c r="AJ40" i="22"/>
  <c r="AK40" i="22"/>
  <c r="AL40" i="22"/>
  <c r="AM40" i="22"/>
  <c r="AN40" i="22"/>
  <c r="AO40" i="22"/>
  <c r="AP40" i="22"/>
  <c r="AQ40" i="22"/>
  <c r="AR40" i="22"/>
  <c r="AS40" i="22"/>
  <c r="AT40" i="22"/>
  <c r="AU40" i="22"/>
  <c r="AV40" i="22"/>
  <c r="AW40" i="22"/>
  <c r="AX40" i="22"/>
  <c r="AY40" i="22"/>
  <c r="AZ40" i="22"/>
  <c r="BA40" i="22"/>
  <c r="BB40" i="22"/>
  <c r="AE41" i="22"/>
  <c r="AF41" i="22"/>
  <c r="AG41" i="22"/>
  <c r="AH41" i="22"/>
  <c r="AI41" i="22"/>
  <c r="AJ41" i="22"/>
  <c r="AK41" i="22"/>
  <c r="AL41" i="22"/>
  <c r="AM41" i="22"/>
  <c r="AN41" i="22"/>
  <c r="AO41" i="22"/>
  <c r="AP41" i="22"/>
  <c r="AQ41" i="22"/>
  <c r="AR41" i="22"/>
  <c r="AS41" i="22"/>
  <c r="AT41" i="22"/>
  <c r="AU41" i="22"/>
  <c r="AV41" i="22"/>
  <c r="AW41" i="22"/>
  <c r="AX41" i="22"/>
  <c r="AY41" i="22"/>
  <c r="AZ41" i="22"/>
  <c r="BA41" i="22"/>
  <c r="BB41" i="22"/>
  <c r="AE42" i="22"/>
  <c r="AF42" i="22"/>
  <c r="AG42" i="22"/>
  <c r="AH42" i="22"/>
  <c r="AI42" i="22"/>
  <c r="AJ42" i="22"/>
  <c r="AK42" i="22"/>
  <c r="AL42" i="22"/>
  <c r="AM42" i="22"/>
  <c r="AN42" i="22"/>
  <c r="AO42" i="22"/>
  <c r="AP42" i="22"/>
  <c r="AQ42" i="22"/>
  <c r="AR42" i="22"/>
  <c r="AS42" i="22"/>
  <c r="AT42" i="22"/>
  <c r="AU42" i="22"/>
  <c r="AV42" i="22"/>
  <c r="AW42" i="22"/>
  <c r="AX42" i="22"/>
  <c r="AY42" i="22"/>
  <c r="AZ42" i="22"/>
  <c r="BA42" i="22"/>
  <c r="BB42" i="22"/>
  <c r="AE43" i="22"/>
  <c r="AF43" i="22"/>
  <c r="AG43" i="22"/>
  <c r="AH43" i="22"/>
  <c r="AI43" i="22"/>
  <c r="AJ43" i="22"/>
  <c r="AK43" i="22"/>
  <c r="AL43" i="22"/>
  <c r="AM43" i="22"/>
  <c r="AN43" i="22"/>
  <c r="AO43" i="22"/>
  <c r="AP43" i="22"/>
  <c r="AQ43" i="22"/>
  <c r="AR43" i="22"/>
  <c r="AS43" i="22"/>
  <c r="AT43" i="22"/>
  <c r="AU43" i="22"/>
  <c r="AV43" i="22"/>
  <c r="AW43" i="22"/>
  <c r="AX43" i="22"/>
  <c r="AY43" i="22"/>
  <c r="AZ43" i="22"/>
  <c r="BA43" i="22"/>
  <c r="BB43" i="22"/>
  <c r="AE44" i="22"/>
  <c r="AF44" i="22"/>
  <c r="AG44" i="22"/>
  <c r="AH44" i="22"/>
  <c r="AI44" i="22"/>
  <c r="AJ44" i="22"/>
  <c r="AK44" i="22"/>
  <c r="AL44" i="22"/>
  <c r="AM44" i="22"/>
  <c r="AN44" i="22"/>
  <c r="AO44" i="22"/>
  <c r="AP44" i="22"/>
  <c r="AQ44" i="22"/>
  <c r="AR44" i="22"/>
  <c r="AS44" i="22"/>
  <c r="AT44" i="22"/>
  <c r="AU44" i="22"/>
  <c r="AV44" i="22"/>
  <c r="AW44" i="22"/>
  <c r="AX44" i="22"/>
  <c r="AY44" i="22"/>
  <c r="AZ44" i="22"/>
  <c r="BA44" i="22"/>
  <c r="BB44"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AE47" i="22"/>
  <c r="AF47" i="22"/>
  <c r="AG47" i="22"/>
  <c r="AH47" i="22"/>
  <c r="AI47" i="22"/>
  <c r="AJ47" i="22"/>
  <c r="AK47" i="22"/>
  <c r="AL47" i="22"/>
  <c r="AM47" i="22"/>
  <c r="AN47" i="22"/>
  <c r="AO47" i="22"/>
  <c r="AP47" i="22"/>
  <c r="AQ47" i="22"/>
  <c r="AR47" i="22"/>
  <c r="AS47" i="22"/>
  <c r="AT47" i="22"/>
  <c r="AU47" i="22"/>
  <c r="AV47" i="22"/>
  <c r="AW47" i="22"/>
  <c r="AX47" i="22"/>
  <c r="AY47" i="22"/>
  <c r="AZ47" i="22"/>
  <c r="BA47" i="22"/>
  <c r="BB47" i="22"/>
  <c r="AE48" i="22"/>
  <c r="AF48" i="22"/>
  <c r="AG48" i="22"/>
  <c r="AH48" i="22"/>
  <c r="AI48" i="22"/>
  <c r="AJ48" i="22"/>
  <c r="AK48" i="22"/>
  <c r="AL48" i="22"/>
  <c r="AM48" i="22"/>
  <c r="AN48" i="22"/>
  <c r="AO48" i="22"/>
  <c r="AP48" i="22"/>
  <c r="AQ48" i="22"/>
  <c r="AR48" i="22"/>
  <c r="AS48" i="22"/>
  <c r="AT48" i="22"/>
  <c r="AU48" i="22"/>
  <c r="AV48" i="22"/>
  <c r="AW48" i="22"/>
  <c r="AX48" i="22"/>
  <c r="AY48" i="22"/>
  <c r="AZ48" i="22"/>
  <c r="BA48" i="22"/>
  <c r="BB48" i="22"/>
  <c r="AE49" i="22"/>
  <c r="AF49" i="22"/>
  <c r="AG49" i="22"/>
  <c r="AH49" i="22"/>
  <c r="AI49" i="22"/>
  <c r="AJ49" i="22"/>
  <c r="AK49" i="22"/>
  <c r="AL49" i="22"/>
  <c r="AM49" i="22"/>
  <c r="AN49" i="22"/>
  <c r="AO49" i="22"/>
  <c r="AP49" i="22"/>
  <c r="AQ49" i="22"/>
  <c r="AR49" i="22"/>
  <c r="AS49" i="22"/>
  <c r="AT49" i="22"/>
  <c r="AU49" i="22"/>
  <c r="AV49" i="22"/>
  <c r="AW49" i="22"/>
  <c r="AX49" i="22"/>
  <c r="AY49" i="22"/>
  <c r="AZ49" i="22"/>
  <c r="BA49" i="22"/>
  <c r="BB49" i="22"/>
  <c r="AE50" i="22"/>
  <c r="AF50" i="22"/>
  <c r="AG50" i="22"/>
  <c r="AH50" i="22"/>
  <c r="AI50" i="22"/>
  <c r="AJ50" i="22"/>
  <c r="AK50" i="22"/>
  <c r="AL50" i="22"/>
  <c r="AM50" i="22"/>
  <c r="AN50" i="22"/>
  <c r="AO50" i="22"/>
  <c r="AP50" i="22"/>
  <c r="AQ50" i="22"/>
  <c r="AR50" i="22"/>
  <c r="AS50" i="22"/>
  <c r="AT50" i="22"/>
  <c r="AU50" i="22"/>
  <c r="AV50" i="22"/>
  <c r="AW50" i="22"/>
  <c r="AX50" i="22"/>
  <c r="AY50" i="22"/>
  <c r="AZ50" i="22"/>
  <c r="BA50" i="22"/>
  <c r="BB50" i="22"/>
  <c r="AE51" i="22"/>
  <c r="AF51" i="22"/>
  <c r="AG51" i="22"/>
  <c r="AH51" i="22"/>
  <c r="AI51" i="22"/>
  <c r="AJ51" i="22"/>
  <c r="AK51" i="22"/>
  <c r="AL51" i="22"/>
  <c r="AM51" i="22"/>
  <c r="AN51" i="22"/>
  <c r="AO51" i="22"/>
  <c r="AP51" i="22"/>
  <c r="AQ51" i="22"/>
  <c r="AR51" i="22"/>
  <c r="AS51" i="22"/>
  <c r="AT51" i="22"/>
  <c r="AU51" i="22"/>
  <c r="AV51" i="22"/>
  <c r="AW51" i="22"/>
  <c r="AX51" i="22"/>
  <c r="AY51" i="22"/>
  <c r="AZ51" i="22"/>
  <c r="BA51" i="22"/>
  <c r="BB51" i="22"/>
  <c r="AE52" i="22"/>
  <c r="AF52" i="22"/>
  <c r="AG52" i="22"/>
  <c r="AH52" i="22"/>
  <c r="AI52" i="22"/>
  <c r="AJ52" i="22"/>
  <c r="AK52" i="22"/>
  <c r="AL52" i="22"/>
  <c r="AM52" i="22"/>
  <c r="AN52" i="22"/>
  <c r="AO52" i="22"/>
  <c r="AP52" i="22"/>
  <c r="AQ52" i="22"/>
  <c r="AR52" i="22"/>
  <c r="AS52" i="22"/>
  <c r="AT52" i="22"/>
  <c r="AU52" i="22"/>
  <c r="AV52" i="22"/>
  <c r="AW52" i="22"/>
  <c r="AX52" i="22"/>
  <c r="AY52" i="22"/>
  <c r="AZ52" i="22"/>
  <c r="BA52" i="22"/>
  <c r="BB52" i="22"/>
  <c r="AE53" i="22"/>
  <c r="AF53" i="22"/>
  <c r="AG53" i="22"/>
  <c r="AH53" i="22"/>
  <c r="AI53" i="22"/>
  <c r="AJ53" i="22"/>
  <c r="AK53" i="22"/>
  <c r="AL53" i="22"/>
  <c r="AM53" i="22"/>
  <c r="AN53" i="22"/>
  <c r="AO53" i="22"/>
  <c r="AP53" i="22"/>
  <c r="AQ53" i="22"/>
  <c r="AR53" i="22"/>
  <c r="AS53" i="22"/>
  <c r="AT53" i="22"/>
  <c r="AU53" i="22"/>
  <c r="AV53" i="22"/>
  <c r="AW53" i="22"/>
  <c r="AX53" i="22"/>
  <c r="AY53" i="22"/>
  <c r="AZ53" i="22"/>
  <c r="BA53" i="22"/>
  <c r="BB53" i="22"/>
  <c r="AE54" i="22"/>
  <c r="AF54" i="22"/>
  <c r="AG54" i="22"/>
  <c r="AH54" i="22"/>
  <c r="AI54" i="22"/>
  <c r="AJ54" i="22"/>
  <c r="AK54" i="22"/>
  <c r="AL54" i="22"/>
  <c r="AM54" i="22"/>
  <c r="AN54" i="22"/>
  <c r="AO54" i="22"/>
  <c r="AP54" i="22"/>
  <c r="AQ54" i="22"/>
  <c r="AR54" i="22"/>
  <c r="AS54" i="22"/>
  <c r="AT54" i="22"/>
  <c r="AU54" i="22"/>
  <c r="AV54" i="22"/>
  <c r="AW54" i="22"/>
  <c r="AX54" i="22"/>
  <c r="AY54" i="22"/>
  <c r="AZ54" i="22"/>
  <c r="BA54" i="22"/>
  <c r="BB54" i="22"/>
  <c r="AE55" i="22"/>
  <c r="AF55" i="22"/>
  <c r="AG55" i="22"/>
  <c r="AH55" i="22"/>
  <c r="AI55" i="22"/>
  <c r="AJ55" i="22"/>
  <c r="AK55" i="22"/>
  <c r="AL55" i="22"/>
  <c r="AM55" i="22"/>
  <c r="AN55" i="22"/>
  <c r="AO55" i="22"/>
  <c r="AP55" i="22"/>
  <c r="AQ55" i="22"/>
  <c r="AR55" i="22"/>
  <c r="AS55" i="22"/>
  <c r="AT55" i="22"/>
  <c r="AU55" i="22"/>
  <c r="AV55" i="22"/>
  <c r="AW55" i="22"/>
  <c r="AX55" i="22"/>
  <c r="AY55" i="22"/>
  <c r="AZ55" i="22"/>
  <c r="BA55" i="22"/>
  <c r="BB55" i="22"/>
  <c r="AD55" i="22"/>
  <c r="AD54" i="22"/>
  <c r="AD53" i="22"/>
  <c r="AD52" i="22"/>
  <c r="AD51" i="22"/>
  <c r="AD50" i="22"/>
  <c r="AD49" i="22"/>
  <c r="AD48" i="22"/>
  <c r="AD47" i="22"/>
  <c r="AD46" i="22"/>
  <c r="AD45" i="22"/>
  <c r="AD44" i="22"/>
  <c r="AD43" i="22"/>
  <c r="AD42" i="22"/>
  <c r="AD41" i="22"/>
  <c r="AD40" i="22"/>
  <c r="AD39" i="22"/>
  <c r="AD38" i="22"/>
  <c r="AD37" i="22"/>
  <c r="AD36" i="22"/>
  <c r="AD35" i="22"/>
  <c r="AD34" i="22"/>
  <c r="AD33" i="22"/>
  <c r="AD32" i="22"/>
  <c r="AD31" i="22"/>
  <c r="AD30" i="22"/>
  <c r="AD29" i="22"/>
  <c r="AD28" i="22"/>
  <c r="AD27" i="22"/>
  <c r="AD26" i="22"/>
  <c r="AD25" i="22"/>
  <c r="E25" i="22"/>
  <c r="F25" i="22"/>
  <c r="G25" i="22"/>
  <c r="H25" i="22"/>
  <c r="I25" i="22"/>
  <c r="J25" i="22"/>
  <c r="K25" i="22"/>
  <c r="L25" i="22"/>
  <c r="M25" i="22"/>
  <c r="N25" i="22"/>
  <c r="O25" i="22"/>
  <c r="P25" i="22"/>
  <c r="Q25" i="22"/>
  <c r="R25" i="22"/>
  <c r="S25" i="22"/>
  <c r="T25" i="22"/>
  <c r="U25" i="22"/>
  <c r="V25" i="22"/>
  <c r="W25" i="22"/>
  <c r="X25" i="22"/>
  <c r="Y25" i="22"/>
  <c r="Z25" i="22"/>
  <c r="AA25" i="22"/>
  <c r="AB25" i="22"/>
  <c r="E26" i="22"/>
  <c r="F26" i="22"/>
  <c r="G26" i="22"/>
  <c r="H26" i="22"/>
  <c r="I26" i="22"/>
  <c r="J26" i="22"/>
  <c r="K26" i="22"/>
  <c r="L26" i="22"/>
  <c r="M26" i="22"/>
  <c r="N26" i="22"/>
  <c r="O26" i="22"/>
  <c r="P26" i="22"/>
  <c r="Q26" i="22"/>
  <c r="R26" i="22"/>
  <c r="S26" i="22"/>
  <c r="T26" i="22"/>
  <c r="U26" i="22"/>
  <c r="V26" i="22"/>
  <c r="W26" i="22"/>
  <c r="X26" i="22"/>
  <c r="Y26" i="22"/>
  <c r="Z26" i="22"/>
  <c r="AA26" i="22"/>
  <c r="AB26" i="22"/>
  <c r="E27" i="22"/>
  <c r="F27" i="22"/>
  <c r="G27" i="22"/>
  <c r="H27" i="22"/>
  <c r="I27" i="22"/>
  <c r="J27" i="22"/>
  <c r="K27" i="22"/>
  <c r="L27" i="22"/>
  <c r="M27" i="22"/>
  <c r="N27" i="22"/>
  <c r="O27" i="22"/>
  <c r="P27" i="22"/>
  <c r="Q27" i="22"/>
  <c r="R27" i="22"/>
  <c r="S27" i="22"/>
  <c r="T27" i="22"/>
  <c r="U27" i="22"/>
  <c r="V27" i="22"/>
  <c r="W27" i="22"/>
  <c r="X27" i="22"/>
  <c r="Y27" i="22"/>
  <c r="Z27" i="22"/>
  <c r="AA27" i="22"/>
  <c r="AB27" i="22"/>
  <c r="E28" i="22"/>
  <c r="F28" i="22"/>
  <c r="G28" i="22"/>
  <c r="H28" i="22"/>
  <c r="I28" i="22"/>
  <c r="J28" i="22"/>
  <c r="K28" i="22"/>
  <c r="L28" i="22"/>
  <c r="M28" i="22"/>
  <c r="N28" i="22"/>
  <c r="O28" i="22"/>
  <c r="P28" i="22"/>
  <c r="Q28" i="22"/>
  <c r="R28" i="22"/>
  <c r="S28" i="22"/>
  <c r="T28" i="22"/>
  <c r="U28" i="22"/>
  <c r="V28" i="22"/>
  <c r="W28" i="22"/>
  <c r="X28" i="22"/>
  <c r="Y28" i="22"/>
  <c r="Z28" i="22"/>
  <c r="AA28" i="22"/>
  <c r="AB28" i="22"/>
  <c r="E29" i="22"/>
  <c r="F29" i="22"/>
  <c r="G29" i="22"/>
  <c r="H29" i="22"/>
  <c r="I29" i="22"/>
  <c r="J29" i="22"/>
  <c r="K29" i="22"/>
  <c r="L29" i="22"/>
  <c r="M29" i="22"/>
  <c r="N29" i="22"/>
  <c r="O29" i="22"/>
  <c r="P29" i="22"/>
  <c r="Q29" i="22"/>
  <c r="R29" i="22"/>
  <c r="S29" i="22"/>
  <c r="T29" i="22"/>
  <c r="U29" i="22"/>
  <c r="V29" i="22"/>
  <c r="W29" i="22"/>
  <c r="X29" i="22"/>
  <c r="Y29" i="22"/>
  <c r="Z29" i="22"/>
  <c r="AA29" i="22"/>
  <c r="AB29" i="22"/>
  <c r="E30" i="22"/>
  <c r="F30" i="22"/>
  <c r="G30" i="22"/>
  <c r="H30" i="22"/>
  <c r="I30" i="22"/>
  <c r="J30" i="22"/>
  <c r="K30" i="22"/>
  <c r="L30" i="22"/>
  <c r="M30" i="22"/>
  <c r="N30" i="22"/>
  <c r="O30" i="22"/>
  <c r="P30" i="22"/>
  <c r="Q30" i="22"/>
  <c r="R30" i="22"/>
  <c r="S30" i="22"/>
  <c r="T30" i="22"/>
  <c r="U30" i="22"/>
  <c r="V30" i="22"/>
  <c r="W30" i="22"/>
  <c r="X30" i="22"/>
  <c r="Y30" i="22"/>
  <c r="Z30" i="22"/>
  <c r="AA30" i="22"/>
  <c r="AB30" i="22"/>
  <c r="E31" i="22"/>
  <c r="F31" i="22"/>
  <c r="G31" i="22"/>
  <c r="H31" i="22"/>
  <c r="I31" i="22"/>
  <c r="J31" i="22"/>
  <c r="K31" i="22"/>
  <c r="L31" i="22"/>
  <c r="M31" i="22"/>
  <c r="N31" i="22"/>
  <c r="O31" i="22"/>
  <c r="P31" i="22"/>
  <c r="Q31" i="22"/>
  <c r="R31" i="22"/>
  <c r="S31" i="22"/>
  <c r="T31" i="22"/>
  <c r="U31" i="22"/>
  <c r="V31" i="22"/>
  <c r="W31" i="22"/>
  <c r="X31" i="22"/>
  <c r="Y31" i="22"/>
  <c r="Z31" i="22"/>
  <c r="AA31" i="22"/>
  <c r="AB31" i="22"/>
  <c r="E32" i="22"/>
  <c r="F32" i="22"/>
  <c r="G32" i="22"/>
  <c r="H32" i="22"/>
  <c r="I32" i="22"/>
  <c r="J32" i="22"/>
  <c r="K32" i="22"/>
  <c r="L32" i="22"/>
  <c r="M32" i="22"/>
  <c r="N32" i="22"/>
  <c r="O32" i="22"/>
  <c r="P32" i="22"/>
  <c r="Q32" i="22"/>
  <c r="R32" i="22"/>
  <c r="S32" i="22"/>
  <c r="T32" i="22"/>
  <c r="U32" i="22"/>
  <c r="V32" i="22"/>
  <c r="W32" i="22"/>
  <c r="X32" i="22"/>
  <c r="Y32" i="22"/>
  <c r="Z32" i="22"/>
  <c r="AA32" i="22"/>
  <c r="AB32" i="22"/>
  <c r="E33" i="22"/>
  <c r="F33" i="22"/>
  <c r="G33" i="22"/>
  <c r="H33" i="22"/>
  <c r="I33" i="22"/>
  <c r="J33" i="22"/>
  <c r="K33" i="22"/>
  <c r="L33" i="22"/>
  <c r="M33" i="22"/>
  <c r="N33" i="22"/>
  <c r="O33" i="22"/>
  <c r="P33" i="22"/>
  <c r="Q33" i="22"/>
  <c r="R33" i="22"/>
  <c r="S33" i="22"/>
  <c r="T33" i="22"/>
  <c r="U33" i="22"/>
  <c r="V33" i="22"/>
  <c r="W33" i="22"/>
  <c r="X33" i="22"/>
  <c r="Y33" i="22"/>
  <c r="Z33" i="22"/>
  <c r="AA33" i="22"/>
  <c r="AB33" i="22"/>
  <c r="E34" i="22"/>
  <c r="F34" i="22"/>
  <c r="G34" i="22"/>
  <c r="H34" i="22"/>
  <c r="I34" i="22"/>
  <c r="J34" i="22"/>
  <c r="K34" i="22"/>
  <c r="L34" i="22"/>
  <c r="M34" i="22"/>
  <c r="N34" i="22"/>
  <c r="O34" i="22"/>
  <c r="P34" i="22"/>
  <c r="Q34" i="22"/>
  <c r="R34" i="22"/>
  <c r="S34" i="22"/>
  <c r="T34" i="22"/>
  <c r="U34" i="22"/>
  <c r="V34" i="22"/>
  <c r="W34" i="22"/>
  <c r="X34" i="22"/>
  <c r="Y34" i="22"/>
  <c r="Z34" i="22"/>
  <c r="AA34" i="22"/>
  <c r="AB34" i="22"/>
  <c r="E35" i="22"/>
  <c r="F35" i="22"/>
  <c r="G35" i="22"/>
  <c r="H35" i="22"/>
  <c r="I35" i="22"/>
  <c r="J35" i="22"/>
  <c r="K35" i="22"/>
  <c r="L35" i="22"/>
  <c r="M35" i="22"/>
  <c r="N35" i="22"/>
  <c r="O35" i="22"/>
  <c r="P35" i="22"/>
  <c r="Q35" i="22"/>
  <c r="R35" i="22"/>
  <c r="S35" i="22"/>
  <c r="T35" i="22"/>
  <c r="U35" i="22"/>
  <c r="V35" i="22"/>
  <c r="W35" i="22"/>
  <c r="X35" i="22"/>
  <c r="Y35" i="22"/>
  <c r="Z35" i="22"/>
  <c r="AA35" i="22"/>
  <c r="AB35" i="22"/>
  <c r="E36" i="22"/>
  <c r="F36" i="22"/>
  <c r="G36" i="22"/>
  <c r="H36" i="22"/>
  <c r="I36" i="22"/>
  <c r="J36" i="22"/>
  <c r="K36" i="22"/>
  <c r="L36" i="22"/>
  <c r="M36" i="22"/>
  <c r="N36" i="22"/>
  <c r="O36" i="22"/>
  <c r="P36" i="22"/>
  <c r="Q36" i="22"/>
  <c r="R36" i="22"/>
  <c r="S36" i="22"/>
  <c r="T36" i="22"/>
  <c r="U36" i="22"/>
  <c r="V36" i="22"/>
  <c r="W36" i="22"/>
  <c r="X36" i="22"/>
  <c r="Y36" i="22"/>
  <c r="Z36" i="22"/>
  <c r="AA36" i="22"/>
  <c r="AB36" i="22"/>
  <c r="E37" i="22"/>
  <c r="F37" i="22"/>
  <c r="G37" i="22"/>
  <c r="H37" i="22"/>
  <c r="I37" i="22"/>
  <c r="J37" i="22"/>
  <c r="K37" i="22"/>
  <c r="L37" i="22"/>
  <c r="M37" i="22"/>
  <c r="N37" i="22"/>
  <c r="O37" i="22"/>
  <c r="P37" i="22"/>
  <c r="Q37" i="22"/>
  <c r="R37" i="22"/>
  <c r="S37" i="22"/>
  <c r="T37" i="22"/>
  <c r="U37" i="22"/>
  <c r="V37" i="22"/>
  <c r="W37" i="22"/>
  <c r="X37" i="22"/>
  <c r="Y37" i="22"/>
  <c r="Z37" i="22"/>
  <c r="AA37" i="22"/>
  <c r="AB37" i="22"/>
  <c r="E38" i="22"/>
  <c r="F38" i="22"/>
  <c r="G38" i="22"/>
  <c r="H38" i="22"/>
  <c r="I38" i="22"/>
  <c r="J38" i="22"/>
  <c r="K38" i="22"/>
  <c r="L38" i="22"/>
  <c r="M38" i="22"/>
  <c r="N38" i="22"/>
  <c r="O38" i="22"/>
  <c r="P38" i="22"/>
  <c r="Q38" i="22"/>
  <c r="R38" i="22"/>
  <c r="S38" i="22"/>
  <c r="T38" i="22"/>
  <c r="U38" i="22"/>
  <c r="V38" i="22"/>
  <c r="W38" i="22"/>
  <c r="X38" i="22"/>
  <c r="Y38" i="22"/>
  <c r="Z38" i="22"/>
  <c r="AA38" i="22"/>
  <c r="AB38" i="22"/>
  <c r="E39" i="22"/>
  <c r="F39" i="22"/>
  <c r="G39" i="22"/>
  <c r="H39" i="22"/>
  <c r="I39" i="22"/>
  <c r="J39" i="22"/>
  <c r="K39" i="22"/>
  <c r="L39" i="22"/>
  <c r="M39" i="22"/>
  <c r="N39" i="22"/>
  <c r="O39" i="22"/>
  <c r="P39" i="22"/>
  <c r="Q39" i="22"/>
  <c r="R39" i="22"/>
  <c r="S39" i="22"/>
  <c r="T39" i="22"/>
  <c r="U39" i="22"/>
  <c r="V39" i="22"/>
  <c r="W39" i="22"/>
  <c r="X39" i="22"/>
  <c r="Y39" i="22"/>
  <c r="Z39" i="22"/>
  <c r="AA39" i="22"/>
  <c r="AB39" i="22"/>
  <c r="E40" i="22"/>
  <c r="F40" i="22"/>
  <c r="G40" i="22"/>
  <c r="H40" i="22"/>
  <c r="I40" i="22"/>
  <c r="J40" i="22"/>
  <c r="K40" i="22"/>
  <c r="L40" i="22"/>
  <c r="M40" i="22"/>
  <c r="N40" i="22"/>
  <c r="O40" i="22"/>
  <c r="P40" i="22"/>
  <c r="Q40" i="22"/>
  <c r="R40" i="22"/>
  <c r="S40" i="22"/>
  <c r="T40" i="22"/>
  <c r="U40" i="22"/>
  <c r="V40" i="22"/>
  <c r="W40" i="22"/>
  <c r="X40" i="22"/>
  <c r="Y40" i="22"/>
  <c r="Z40" i="22"/>
  <c r="AA40" i="22"/>
  <c r="AB40" i="22"/>
  <c r="E41" i="22"/>
  <c r="F41" i="22"/>
  <c r="G41" i="22"/>
  <c r="H41" i="22"/>
  <c r="I41" i="22"/>
  <c r="J41" i="22"/>
  <c r="K41" i="22"/>
  <c r="L41" i="22"/>
  <c r="M41" i="22"/>
  <c r="N41" i="22"/>
  <c r="O41" i="22"/>
  <c r="P41" i="22"/>
  <c r="Q41" i="22"/>
  <c r="R41" i="22"/>
  <c r="S41" i="22"/>
  <c r="T41" i="22"/>
  <c r="U41" i="22"/>
  <c r="V41" i="22"/>
  <c r="W41" i="22"/>
  <c r="X41" i="22"/>
  <c r="Y41" i="22"/>
  <c r="Z41" i="22"/>
  <c r="AA41" i="22"/>
  <c r="AB41" i="22"/>
  <c r="E42" i="22"/>
  <c r="F42" i="22"/>
  <c r="G42" i="22"/>
  <c r="H42" i="22"/>
  <c r="I42" i="22"/>
  <c r="J42" i="22"/>
  <c r="K42" i="22"/>
  <c r="L42" i="22"/>
  <c r="M42" i="22"/>
  <c r="N42" i="22"/>
  <c r="O42" i="22"/>
  <c r="P42" i="22"/>
  <c r="Q42" i="22"/>
  <c r="R42" i="22"/>
  <c r="S42" i="22"/>
  <c r="T42" i="22"/>
  <c r="U42" i="22"/>
  <c r="V42" i="22"/>
  <c r="W42" i="22"/>
  <c r="X42" i="22"/>
  <c r="Y42" i="22"/>
  <c r="Z42" i="22"/>
  <c r="AA42" i="22"/>
  <c r="AB42" i="22"/>
  <c r="E43" i="22"/>
  <c r="F43" i="22"/>
  <c r="G43" i="22"/>
  <c r="H43" i="22"/>
  <c r="I43" i="22"/>
  <c r="J43" i="22"/>
  <c r="K43" i="22"/>
  <c r="L43" i="22"/>
  <c r="M43" i="22"/>
  <c r="N43" i="22"/>
  <c r="O43" i="22"/>
  <c r="P43" i="22"/>
  <c r="Q43" i="22"/>
  <c r="R43" i="22"/>
  <c r="S43" i="22"/>
  <c r="T43" i="22"/>
  <c r="U43" i="22"/>
  <c r="V43" i="22"/>
  <c r="W43" i="22"/>
  <c r="X43" i="22"/>
  <c r="Y43" i="22"/>
  <c r="Z43" i="22"/>
  <c r="AA43" i="22"/>
  <c r="AB43" i="22"/>
  <c r="E44" i="22"/>
  <c r="F44" i="22"/>
  <c r="G44" i="22"/>
  <c r="H44" i="22"/>
  <c r="I44" i="22"/>
  <c r="J44" i="22"/>
  <c r="K44" i="22"/>
  <c r="L44" i="22"/>
  <c r="M44" i="22"/>
  <c r="N44" i="22"/>
  <c r="O44" i="22"/>
  <c r="P44" i="22"/>
  <c r="Q44" i="22"/>
  <c r="R44" i="22"/>
  <c r="S44" i="22"/>
  <c r="T44" i="22"/>
  <c r="U44" i="22"/>
  <c r="V44" i="22"/>
  <c r="W44" i="22"/>
  <c r="X44" i="22"/>
  <c r="Y44" i="22"/>
  <c r="Z44" i="22"/>
  <c r="AA44" i="22"/>
  <c r="AB44" i="22"/>
  <c r="E45" i="22"/>
  <c r="F45" i="22"/>
  <c r="G45" i="22"/>
  <c r="H45" i="22"/>
  <c r="I45" i="22"/>
  <c r="J45" i="22"/>
  <c r="K45" i="22"/>
  <c r="L45" i="22"/>
  <c r="M45" i="22"/>
  <c r="N45" i="22"/>
  <c r="O45" i="22"/>
  <c r="P45" i="22"/>
  <c r="Q45" i="22"/>
  <c r="R45" i="22"/>
  <c r="S45" i="22"/>
  <c r="T45" i="22"/>
  <c r="U45" i="22"/>
  <c r="V45" i="22"/>
  <c r="W45" i="22"/>
  <c r="X45" i="22"/>
  <c r="Y45" i="22"/>
  <c r="Z45" i="22"/>
  <c r="AA45" i="22"/>
  <c r="AB45" i="22"/>
  <c r="E46" i="22"/>
  <c r="F46" i="22"/>
  <c r="G46" i="22"/>
  <c r="H46" i="22"/>
  <c r="I46" i="22"/>
  <c r="J46" i="22"/>
  <c r="K46" i="22"/>
  <c r="L46" i="22"/>
  <c r="M46" i="22"/>
  <c r="N46" i="22"/>
  <c r="O46" i="22"/>
  <c r="P46" i="22"/>
  <c r="Q46" i="22"/>
  <c r="R46" i="22"/>
  <c r="S46" i="22"/>
  <c r="T46" i="22"/>
  <c r="U46" i="22"/>
  <c r="V46" i="22"/>
  <c r="W46" i="22"/>
  <c r="X46" i="22"/>
  <c r="Y46" i="22"/>
  <c r="Z46" i="22"/>
  <c r="AA46" i="22"/>
  <c r="AB46" i="22"/>
  <c r="E47" i="22"/>
  <c r="F47" i="22"/>
  <c r="G47" i="22"/>
  <c r="H47" i="22"/>
  <c r="I47" i="22"/>
  <c r="J47" i="22"/>
  <c r="K47" i="22"/>
  <c r="L47" i="22"/>
  <c r="M47" i="22"/>
  <c r="N47" i="22"/>
  <c r="O47" i="22"/>
  <c r="P47" i="22"/>
  <c r="Q47" i="22"/>
  <c r="R47" i="22"/>
  <c r="S47" i="22"/>
  <c r="T47" i="22"/>
  <c r="U47" i="22"/>
  <c r="V47" i="22"/>
  <c r="W47" i="22"/>
  <c r="X47" i="22"/>
  <c r="Y47" i="22"/>
  <c r="Z47" i="22"/>
  <c r="AA47" i="22"/>
  <c r="AB47" i="22"/>
  <c r="E48" i="22"/>
  <c r="F48" i="22"/>
  <c r="G48" i="22"/>
  <c r="H48" i="22"/>
  <c r="I48" i="22"/>
  <c r="J48" i="22"/>
  <c r="K48" i="22"/>
  <c r="L48" i="22"/>
  <c r="M48" i="22"/>
  <c r="N48" i="22"/>
  <c r="O48" i="22"/>
  <c r="P48" i="22"/>
  <c r="Q48" i="22"/>
  <c r="R48" i="22"/>
  <c r="S48" i="22"/>
  <c r="T48" i="22"/>
  <c r="U48" i="22"/>
  <c r="V48" i="22"/>
  <c r="W48" i="22"/>
  <c r="X48" i="22"/>
  <c r="Y48" i="22"/>
  <c r="Z48" i="22"/>
  <c r="AA48" i="22"/>
  <c r="AB48" i="22"/>
  <c r="E49" i="22"/>
  <c r="F49" i="22"/>
  <c r="G49" i="22"/>
  <c r="H49" i="22"/>
  <c r="I49" i="22"/>
  <c r="J49" i="22"/>
  <c r="K49" i="22"/>
  <c r="L49" i="22"/>
  <c r="M49" i="22"/>
  <c r="N49" i="22"/>
  <c r="O49" i="22"/>
  <c r="P49" i="22"/>
  <c r="Q49" i="22"/>
  <c r="R49" i="22"/>
  <c r="S49" i="22"/>
  <c r="T49" i="22"/>
  <c r="U49" i="22"/>
  <c r="V49" i="22"/>
  <c r="W49" i="22"/>
  <c r="X49" i="22"/>
  <c r="Y49" i="22"/>
  <c r="Z49" i="22"/>
  <c r="AA49" i="22"/>
  <c r="AB49" i="22"/>
  <c r="E50" i="22"/>
  <c r="F50" i="22"/>
  <c r="G50" i="22"/>
  <c r="H50" i="22"/>
  <c r="I50" i="22"/>
  <c r="J50" i="22"/>
  <c r="K50" i="22"/>
  <c r="L50" i="22"/>
  <c r="M50" i="22"/>
  <c r="N50" i="22"/>
  <c r="O50" i="22"/>
  <c r="P50" i="22"/>
  <c r="Q50" i="22"/>
  <c r="R50" i="22"/>
  <c r="S50" i="22"/>
  <c r="T50" i="22"/>
  <c r="U50" i="22"/>
  <c r="V50" i="22"/>
  <c r="W50" i="22"/>
  <c r="X50" i="22"/>
  <c r="Y50" i="22"/>
  <c r="Z50" i="22"/>
  <c r="AA50" i="22"/>
  <c r="AB50" i="22"/>
  <c r="E51" i="22"/>
  <c r="F51" i="22"/>
  <c r="G51" i="22"/>
  <c r="H51" i="22"/>
  <c r="I51" i="22"/>
  <c r="J51" i="22"/>
  <c r="K51" i="22"/>
  <c r="L51" i="22"/>
  <c r="M51" i="22"/>
  <c r="N51" i="22"/>
  <c r="O51" i="22"/>
  <c r="P51" i="22"/>
  <c r="Q51" i="22"/>
  <c r="R51" i="22"/>
  <c r="S51" i="22"/>
  <c r="T51" i="22"/>
  <c r="U51" i="22"/>
  <c r="V51" i="22"/>
  <c r="W51" i="22"/>
  <c r="X51" i="22"/>
  <c r="Y51" i="22"/>
  <c r="Z51" i="22"/>
  <c r="AA51" i="22"/>
  <c r="AB51" i="22"/>
  <c r="E52" i="22"/>
  <c r="F52" i="22"/>
  <c r="G52" i="22"/>
  <c r="H52" i="22"/>
  <c r="I52" i="22"/>
  <c r="J52" i="22"/>
  <c r="K52" i="22"/>
  <c r="L52" i="22"/>
  <c r="M52" i="22"/>
  <c r="N52" i="22"/>
  <c r="O52" i="22"/>
  <c r="P52" i="22"/>
  <c r="Q52" i="22"/>
  <c r="R52" i="22"/>
  <c r="S52" i="22"/>
  <c r="T52" i="22"/>
  <c r="U52" i="22"/>
  <c r="V52" i="22"/>
  <c r="W52" i="22"/>
  <c r="X52" i="22"/>
  <c r="Y52" i="22"/>
  <c r="Z52" i="22"/>
  <c r="AA52" i="22"/>
  <c r="AB52" i="22"/>
  <c r="E53" i="22"/>
  <c r="F53" i="22"/>
  <c r="G53" i="22"/>
  <c r="H53" i="22"/>
  <c r="I53" i="22"/>
  <c r="J53" i="22"/>
  <c r="K53" i="22"/>
  <c r="L53" i="22"/>
  <c r="M53" i="22"/>
  <c r="N53" i="22"/>
  <c r="O53" i="22"/>
  <c r="P53" i="22"/>
  <c r="Q53" i="22"/>
  <c r="R53" i="22"/>
  <c r="S53" i="22"/>
  <c r="T53" i="22"/>
  <c r="U53" i="22"/>
  <c r="V53" i="22"/>
  <c r="W53" i="22"/>
  <c r="X53" i="22"/>
  <c r="Y53" i="22"/>
  <c r="Z53" i="22"/>
  <c r="AA53" i="22"/>
  <c r="AB53" i="22"/>
  <c r="E54" i="22"/>
  <c r="F54" i="22"/>
  <c r="G54" i="22"/>
  <c r="H54" i="22"/>
  <c r="I54" i="22"/>
  <c r="J54" i="22"/>
  <c r="K54" i="22"/>
  <c r="L54" i="22"/>
  <c r="M54" i="22"/>
  <c r="N54" i="22"/>
  <c r="O54" i="22"/>
  <c r="P54" i="22"/>
  <c r="Q54" i="22"/>
  <c r="R54" i="22"/>
  <c r="S54" i="22"/>
  <c r="T54" i="22"/>
  <c r="U54" i="22"/>
  <c r="V54" i="22"/>
  <c r="W54" i="22"/>
  <c r="X54" i="22"/>
  <c r="Y54" i="22"/>
  <c r="Z54" i="22"/>
  <c r="AA54" i="22"/>
  <c r="AB54" i="22"/>
  <c r="E55" i="22"/>
  <c r="F55" i="22"/>
  <c r="G55" i="22"/>
  <c r="H55" i="22"/>
  <c r="I55" i="22"/>
  <c r="J55" i="22"/>
  <c r="K55" i="22"/>
  <c r="L55" i="22"/>
  <c r="M55" i="22"/>
  <c r="N55" i="22"/>
  <c r="O55" i="22"/>
  <c r="P55" i="22"/>
  <c r="Q55" i="22"/>
  <c r="R55" i="22"/>
  <c r="S55" i="22"/>
  <c r="T55" i="22"/>
  <c r="U55" i="22"/>
  <c r="V55" i="22"/>
  <c r="W55" i="22"/>
  <c r="X55" i="22"/>
  <c r="Y55" i="22"/>
  <c r="Z55" i="22"/>
  <c r="AA55" i="22"/>
  <c r="AB55" i="22"/>
  <c r="D55" i="22"/>
  <c r="D54" i="22"/>
  <c r="D53" i="22"/>
  <c r="D52" i="22"/>
  <c r="D51" i="22"/>
  <c r="D50" i="22"/>
  <c r="D49" i="22"/>
  <c r="D48" i="22"/>
  <c r="D47" i="22"/>
  <c r="D46" i="22"/>
  <c r="D45" i="22"/>
  <c r="D44" i="22"/>
  <c r="D43" i="22"/>
  <c r="D42" i="22"/>
  <c r="D41" i="22"/>
  <c r="D40" i="22"/>
  <c r="D39" i="22"/>
  <c r="D38" i="22"/>
  <c r="D37" i="22"/>
  <c r="D36" i="22"/>
  <c r="D35" i="22"/>
  <c r="D34" i="22"/>
  <c r="D33" i="22"/>
  <c r="D32" i="22"/>
  <c r="D31" i="22"/>
  <c r="D30" i="22"/>
  <c r="D29" i="22"/>
  <c r="D28" i="22"/>
  <c r="D27" i="22"/>
  <c r="D26" i="22"/>
  <c r="D25" i="22"/>
  <c r="B55" i="22"/>
  <c r="B54" i="22"/>
  <c r="B53" i="22"/>
  <c r="B52" i="22"/>
  <c r="B51" i="22"/>
  <c r="B50" i="22"/>
  <c r="B49" i="22"/>
  <c r="B48" i="22"/>
  <c r="B47" i="22"/>
  <c r="B46" i="22"/>
  <c r="B45" i="22"/>
  <c r="B44" i="22"/>
  <c r="B43" i="22"/>
  <c r="B42" i="22"/>
  <c r="B41" i="22"/>
  <c r="B40" i="22"/>
  <c r="B39" i="22"/>
  <c r="B38" i="22"/>
  <c r="B37" i="22"/>
  <c r="B36" i="22"/>
  <c r="B35" i="22"/>
  <c r="B34" i="22"/>
  <c r="B33" i="22"/>
  <c r="B32" i="22"/>
  <c r="B31" i="22"/>
  <c r="B30" i="22"/>
  <c r="B29" i="22"/>
  <c r="B28" i="22"/>
  <c r="B27" i="22"/>
  <c r="B26" i="22"/>
  <c r="B25" i="22"/>
  <c r="B24" i="22"/>
  <c r="B23" i="22"/>
  <c r="B22" i="22"/>
  <c r="B21" i="22"/>
  <c r="B20" i="22"/>
  <c r="B19" i="22"/>
  <c r="B18" i="22"/>
  <c r="B17" i="22"/>
  <c r="B16" i="22"/>
  <c r="B15" i="22"/>
  <c r="B14" i="22"/>
  <c r="AE36" i="1" l="1"/>
  <c r="AH37" i="1"/>
  <c r="AG37" i="1" s="1"/>
  <c r="AG36" i="1"/>
  <c r="AF37" i="1"/>
  <c r="AE37" i="1" s="1"/>
  <c r="B12" i="22"/>
  <c r="B11" i="22"/>
  <c r="AL36" i="1" l="1"/>
  <c r="AM36" i="1"/>
  <c r="AK36" i="1"/>
  <c r="AJ36" i="1"/>
  <c r="D25" i="26"/>
  <c r="E25" i="26"/>
  <c r="F25" i="26"/>
  <c r="G25" i="26"/>
  <c r="H25" i="26"/>
  <c r="I25" i="26"/>
  <c r="J25" i="26"/>
  <c r="K25" i="26"/>
  <c r="L25" i="26"/>
  <c r="M25" i="26"/>
  <c r="N25" i="26"/>
  <c r="O25" i="26"/>
  <c r="P25" i="26"/>
  <c r="Q25" i="26"/>
  <c r="R25" i="26"/>
  <c r="S25" i="26"/>
  <c r="T25" i="26"/>
  <c r="U25" i="26"/>
  <c r="V25" i="26"/>
  <c r="W25" i="26"/>
  <c r="X25" i="26"/>
  <c r="Y25" i="26"/>
  <c r="AB25" i="26"/>
  <c r="AC25" i="26"/>
  <c r="AD25" i="26"/>
  <c r="AE25" i="26"/>
  <c r="AF25" i="26"/>
  <c r="AG25" i="26"/>
  <c r="AH25" i="26"/>
  <c r="AI25" i="26"/>
  <c r="AJ25" i="26"/>
  <c r="AK25" i="26"/>
  <c r="AL25" i="26"/>
  <c r="AM25" i="26"/>
  <c r="AN25" i="26"/>
  <c r="AO25" i="26"/>
  <c r="AP25" i="26"/>
  <c r="AQ25" i="26"/>
  <c r="AR25" i="26"/>
  <c r="AS25" i="26"/>
  <c r="AT25" i="26"/>
  <c r="AU25" i="26"/>
  <c r="AV25" i="26"/>
  <c r="AW25" i="26"/>
  <c r="AX25" i="26"/>
  <c r="AY25" i="26"/>
  <c r="AZ25" i="26"/>
  <c r="BA25" i="26"/>
  <c r="BB25" i="26"/>
  <c r="BC25" i="26"/>
  <c r="BD25" i="26"/>
  <c r="BE25" i="26"/>
  <c r="BF25" i="26"/>
  <c r="BG25" i="26"/>
  <c r="D26" i="26"/>
  <c r="E26" i="26"/>
  <c r="F26" i="26"/>
  <c r="G26" i="26"/>
  <c r="H26" i="26"/>
  <c r="I26" i="26"/>
  <c r="J26" i="26"/>
  <c r="K26" i="26"/>
  <c r="L26" i="26"/>
  <c r="M26" i="26"/>
  <c r="N26" i="26"/>
  <c r="O26" i="26"/>
  <c r="P26" i="26"/>
  <c r="Q26" i="26"/>
  <c r="R26" i="26"/>
  <c r="S26" i="26"/>
  <c r="T26" i="26"/>
  <c r="U26" i="26"/>
  <c r="V26" i="26"/>
  <c r="W26" i="26"/>
  <c r="X26" i="26"/>
  <c r="Y26" i="26"/>
  <c r="Z26" i="26"/>
  <c r="AA26" i="26"/>
  <c r="AB26" i="26"/>
  <c r="AC26" i="26"/>
  <c r="AD26" i="26"/>
  <c r="AE26" i="26"/>
  <c r="AF26" i="26"/>
  <c r="AG26" i="26"/>
  <c r="AH26" i="26"/>
  <c r="AI26" i="26"/>
  <c r="AJ26" i="26"/>
  <c r="AK26" i="26"/>
  <c r="AL26" i="26"/>
  <c r="AM26" i="26"/>
  <c r="AN26" i="26"/>
  <c r="AO26" i="26"/>
  <c r="AP26" i="26"/>
  <c r="AQ26" i="26"/>
  <c r="AR26" i="26"/>
  <c r="AS26" i="26"/>
  <c r="AT26" i="26"/>
  <c r="AU26" i="26"/>
  <c r="AV26" i="26"/>
  <c r="AW26" i="26"/>
  <c r="AX26" i="26"/>
  <c r="AY26" i="26"/>
  <c r="AZ26" i="26"/>
  <c r="BA26" i="26"/>
  <c r="BB26" i="26"/>
  <c r="BC26" i="26"/>
  <c r="BD26" i="26"/>
  <c r="BE26" i="26"/>
  <c r="BF26" i="26"/>
  <c r="BG26" i="26"/>
  <c r="D27" i="26"/>
  <c r="E27" i="26"/>
  <c r="F27" i="26"/>
  <c r="G27" i="26"/>
  <c r="H27" i="26"/>
  <c r="I27" i="26"/>
  <c r="J27" i="26"/>
  <c r="K27" i="26"/>
  <c r="L27" i="26"/>
  <c r="M27" i="26"/>
  <c r="N27" i="26"/>
  <c r="O27" i="26"/>
  <c r="P27" i="26"/>
  <c r="Q27" i="26"/>
  <c r="R27" i="26"/>
  <c r="S27" i="26"/>
  <c r="T27" i="26"/>
  <c r="U27" i="26"/>
  <c r="V27" i="26"/>
  <c r="W27" i="26"/>
  <c r="X27" i="26"/>
  <c r="Y27" i="26"/>
  <c r="Z27" i="26"/>
  <c r="AA27" i="26"/>
  <c r="AB27" i="26"/>
  <c r="AC27" i="26"/>
  <c r="AD27" i="26"/>
  <c r="AE27" i="26"/>
  <c r="AF27" i="26"/>
  <c r="AG27" i="26"/>
  <c r="AH27" i="26"/>
  <c r="AI27" i="26"/>
  <c r="AJ27" i="26"/>
  <c r="AK27" i="26"/>
  <c r="AL27" i="26"/>
  <c r="AM27" i="26"/>
  <c r="AN27" i="26"/>
  <c r="AO27" i="26"/>
  <c r="AP27" i="26"/>
  <c r="AQ27" i="26"/>
  <c r="AR27" i="26"/>
  <c r="AS27" i="26"/>
  <c r="AT27" i="26"/>
  <c r="AU27" i="26"/>
  <c r="AV27" i="26"/>
  <c r="AW27" i="26"/>
  <c r="AX27" i="26"/>
  <c r="AY27" i="26"/>
  <c r="AZ27" i="26"/>
  <c r="BA27" i="26"/>
  <c r="BB27" i="26"/>
  <c r="BC27" i="26"/>
  <c r="BD27" i="26"/>
  <c r="BE27" i="26"/>
  <c r="BF27" i="26"/>
  <c r="BG27" i="26"/>
  <c r="D28" i="26"/>
  <c r="E28" i="26"/>
  <c r="F28" i="26"/>
  <c r="G28" i="26"/>
  <c r="H28" i="26"/>
  <c r="I28" i="26"/>
  <c r="J28" i="26"/>
  <c r="K28" i="26"/>
  <c r="L28" i="26"/>
  <c r="M28" i="26"/>
  <c r="N28" i="26"/>
  <c r="O28" i="26"/>
  <c r="P28" i="26"/>
  <c r="Q28" i="26"/>
  <c r="R28" i="26"/>
  <c r="S28" i="26"/>
  <c r="T28" i="26"/>
  <c r="U28" i="26"/>
  <c r="V28" i="26"/>
  <c r="W28" i="26"/>
  <c r="X28" i="26"/>
  <c r="Y28" i="26"/>
  <c r="Z28" i="26"/>
  <c r="AA28" i="26"/>
  <c r="AB28" i="26"/>
  <c r="AC28" i="26"/>
  <c r="AD28" i="26"/>
  <c r="AE28" i="26"/>
  <c r="AF28" i="26"/>
  <c r="AG28" i="26"/>
  <c r="AH28" i="26"/>
  <c r="AI28" i="26"/>
  <c r="AJ28" i="26"/>
  <c r="AK28" i="26"/>
  <c r="AL28" i="26"/>
  <c r="AM28" i="26"/>
  <c r="AN28" i="26"/>
  <c r="AO28" i="26"/>
  <c r="AP28" i="26"/>
  <c r="AQ28" i="26"/>
  <c r="AR28" i="26"/>
  <c r="AS28" i="26"/>
  <c r="AT28" i="26"/>
  <c r="AU28" i="26"/>
  <c r="AV28" i="26"/>
  <c r="AW28" i="26"/>
  <c r="AX28" i="26"/>
  <c r="AY28" i="26"/>
  <c r="AZ28" i="26"/>
  <c r="BA28" i="26"/>
  <c r="BB28" i="26"/>
  <c r="BC28" i="26"/>
  <c r="BD28" i="26"/>
  <c r="BE28" i="26"/>
  <c r="BF28" i="26"/>
  <c r="BG28" i="26"/>
  <c r="D29" i="26"/>
  <c r="E29" i="26"/>
  <c r="F29" i="26"/>
  <c r="G29" i="26"/>
  <c r="H29" i="26"/>
  <c r="I29" i="26"/>
  <c r="J29" i="26"/>
  <c r="K29" i="26"/>
  <c r="L29" i="26"/>
  <c r="M29" i="26"/>
  <c r="N29" i="26"/>
  <c r="O29" i="26"/>
  <c r="P29" i="26"/>
  <c r="Q29" i="26"/>
  <c r="R29" i="26"/>
  <c r="S29" i="26"/>
  <c r="T29" i="26"/>
  <c r="U29" i="26"/>
  <c r="V29" i="26"/>
  <c r="W29" i="26"/>
  <c r="X29" i="26"/>
  <c r="Y29" i="26"/>
  <c r="Z29" i="26"/>
  <c r="AA29" i="26"/>
  <c r="AB29" i="26"/>
  <c r="AC29" i="26"/>
  <c r="AD29" i="26"/>
  <c r="AE29" i="26"/>
  <c r="AF29" i="26"/>
  <c r="AG29" i="26"/>
  <c r="AH29" i="26"/>
  <c r="AI29" i="26"/>
  <c r="AJ29" i="26"/>
  <c r="AK29" i="26"/>
  <c r="AL29" i="26"/>
  <c r="AM29" i="26"/>
  <c r="AN29" i="26"/>
  <c r="AO29" i="26"/>
  <c r="AP29" i="26"/>
  <c r="AQ29" i="26"/>
  <c r="AR29" i="26"/>
  <c r="AS29" i="26"/>
  <c r="AT29" i="26"/>
  <c r="AU29" i="26"/>
  <c r="AV29" i="26"/>
  <c r="AW29" i="26"/>
  <c r="AX29" i="26"/>
  <c r="AY29" i="26"/>
  <c r="AZ29" i="26"/>
  <c r="BA29" i="26"/>
  <c r="BB29" i="26"/>
  <c r="BC29" i="26"/>
  <c r="BD29" i="26"/>
  <c r="BE29" i="26"/>
  <c r="BF29" i="26"/>
  <c r="BG29" i="26"/>
  <c r="D30" i="26"/>
  <c r="E30" i="26"/>
  <c r="F30" i="26"/>
  <c r="G30" i="26"/>
  <c r="H30" i="26"/>
  <c r="I30" i="26"/>
  <c r="J30" i="26"/>
  <c r="K30" i="26"/>
  <c r="L30" i="26"/>
  <c r="M30" i="26"/>
  <c r="N30" i="26"/>
  <c r="O30" i="26"/>
  <c r="P30" i="26"/>
  <c r="Q30" i="26"/>
  <c r="R30" i="26"/>
  <c r="S30" i="26"/>
  <c r="T30" i="26"/>
  <c r="U30" i="26"/>
  <c r="V30" i="26"/>
  <c r="W30" i="26"/>
  <c r="X30" i="26"/>
  <c r="Y30" i="26"/>
  <c r="Z30" i="26"/>
  <c r="AA30" i="26"/>
  <c r="AB30" i="26"/>
  <c r="AC30" i="26"/>
  <c r="AD30" i="26"/>
  <c r="AE30" i="26"/>
  <c r="AF30" i="26"/>
  <c r="AG30" i="26"/>
  <c r="AH30" i="26"/>
  <c r="AI30" i="26"/>
  <c r="AJ30" i="26"/>
  <c r="AK30" i="26"/>
  <c r="AL30" i="26"/>
  <c r="AM30" i="26"/>
  <c r="AN30" i="26"/>
  <c r="AO30" i="26"/>
  <c r="AP30" i="26"/>
  <c r="AQ30" i="26"/>
  <c r="AR30" i="26"/>
  <c r="AS30" i="26"/>
  <c r="AT30" i="26"/>
  <c r="AU30" i="26"/>
  <c r="AV30" i="26"/>
  <c r="AW30" i="26"/>
  <c r="AX30" i="26"/>
  <c r="AY30" i="26"/>
  <c r="AZ30" i="26"/>
  <c r="BA30" i="26"/>
  <c r="BB30" i="26"/>
  <c r="BC30" i="26"/>
  <c r="BD30" i="26"/>
  <c r="BE30" i="26"/>
  <c r="BF30" i="26"/>
  <c r="BG30" i="26"/>
  <c r="D31" i="26"/>
  <c r="E31" i="26"/>
  <c r="F31" i="26"/>
  <c r="G31" i="26"/>
  <c r="H31" i="26"/>
  <c r="I31" i="26"/>
  <c r="J31" i="26"/>
  <c r="K31" i="26"/>
  <c r="L31" i="26"/>
  <c r="M31" i="26"/>
  <c r="N31" i="26"/>
  <c r="O31" i="26"/>
  <c r="P31" i="26"/>
  <c r="Q31" i="26"/>
  <c r="R31" i="26"/>
  <c r="S31" i="26"/>
  <c r="T31" i="26"/>
  <c r="U31" i="26"/>
  <c r="V31" i="26"/>
  <c r="W31" i="26"/>
  <c r="X31" i="26"/>
  <c r="Y31" i="26"/>
  <c r="Z31" i="26"/>
  <c r="AA31" i="26"/>
  <c r="AB31" i="26"/>
  <c r="AC31" i="26"/>
  <c r="AD31" i="26"/>
  <c r="AE31" i="26"/>
  <c r="AF31" i="26"/>
  <c r="AG31" i="26"/>
  <c r="AH31" i="26"/>
  <c r="AI31" i="26"/>
  <c r="AJ31" i="26"/>
  <c r="AK31" i="26"/>
  <c r="AL31" i="26"/>
  <c r="AM31" i="26"/>
  <c r="AN31" i="26"/>
  <c r="AO31" i="26"/>
  <c r="AP31" i="26"/>
  <c r="AQ31" i="26"/>
  <c r="AR31" i="26"/>
  <c r="AS31" i="26"/>
  <c r="AT31" i="26"/>
  <c r="AU31" i="26"/>
  <c r="AV31" i="26"/>
  <c r="AW31" i="26"/>
  <c r="AX31" i="26"/>
  <c r="AY31" i="26"/>
  <c r="AZ31" i="26"/>
  <c r="BA31" i="26"/>
  <c r="BB31" i="26"/>
  <c r="BC31" i="26"/>
  <c r="BD31" i="26"/>
  <c r="BE31" i="26"/>
  <c r="BF31" i="26"/>
  <c r="BG31" i="26"/>
  <c r="D32" i="26"/>
  <c r="E32" i="26"/>
  <c r="F32" i="26"/>
  <c r="G32" i="26"/>
  <c r="H32" i="26"/>
  <c r="I32" i="26"/>
  <c r="J32" i="26"/>
  <c r="K32" i="26"/>
  <c r="L32" i="26"/>
  <c r="M32" i="26"/>
  <c r="N32" i="26"/>
  <c r="O32" i="26"/>
  <c r="P32" i="26"/>
  <c r="Q32" i="26"/>
  <c r="R32" i="26"/>
  <c r="S32" i="26"/>
  <c r="T32" i="26"/>
  <c r="U32" i="26"/>
  <c r="V32" i="26"/>
  <c r="W32" i="26"/>
  <c r="X32" i="26"/>
  <c r="Y32" i="26"/>
  <c r="Z32" i="26"/>
  <c r="AA32" i="26"/>
  <c r="AB32" i="26"/>
  <c r="AC32" i="26"/>
  <c r="AD32" i="26"/>
  <c r="AE32" i="26"/>
  <c r="AF32" i="26"/>
  <c r="AG32" i="26"/>
  <c r="AH32" i="26"/>
  <c r="AI32" i="26"/>
  <c r="AJ32" i="26"/>
  <c r="AK32" i="26"/>
  <c r="AL32" i="26"/>
  <c r="AM32" i="26"/>
  <c r="AN32" i="26"/>
  <c r="AO32" i="26"/>
  <c r="AP32" i="26"/>
  <c r="AQ32" i="26"/>
  <c r="AR32" i="26"/>
  <c r="AS32" i="26"/>
  <c r="AT32" i="26"/>
  <c r="AU32" i="26"/>
  <c r="AV32" i="26"/>
  <c r="AW32" i="26"/>
  <c r="AX32" i="26"/>
  <c r="AY32" i="26"/>
  <c r="AZ32" i="26"/>
  <c r="BA32" i="26"/>
  <c r="BB32" i="26"/>
  <c r="BC32" i="26"/>
  <c r="BD32" i="26"/>
  <c r="BE32" i="26"/>
  <c r="BF32" i="26"/>
  <c r="BG32" i="26"/>
  <c r="D33" i="26"/>
  <c r="E33" i="26"/>
  <c r="F33" i="26"/>
  <c r="G33" i="26"/>
  <c r="H33" i="26"/>
  <c r="I33" i="26"/>
  <c r="J33" i="26"/>
  <c r="K33" i="26"/>
  <c r="L33" i="26"/>
  <c r="M33" i="26"/>
  <c r="N33" i="26"/>
  <c r="O33" i="26"/>
  <c r="P33" i="26"/>
  <c r="Q33" i="26"/>
  <c r="R33" i="26"/>
  <c r="S33" i="26"/>
  <c r="T33" i="26"/>
  <c r="U33" i="26"/>
  <c r="V33" i="26"/>
  <c r="W33" i="26"/>
  <c r="X33" i="26"/>
  <c r="Y33" i="26"/>
  <c r="Z33" i="26"/>
  <c r="AA33" i="26"/>
  <c r="AB33" i="26"/>
  <c r="AC33" i="26"/>
  <c r="AD33" i="26"/>
  <c r="AE33" i="26"/>
  <c r="AF33" i="26"/>
  <c r="AG33" i="26"/>
  <c r="AH33" i="26"/>
  <c r="AI33" i="26"/>
  <c r="AJ33" i="26"/>
  <c r="AK33" i="26"/>
  <c r="AL33" i="26"/>
  <c r="AM33" i="26"/>
  <c r="AN33" i="26"/>
  <c r="AO33" i="26"/>
  <c r="AP33" i="26"/>
  <c r="AQ33" i="26"/>
  <c r="AR33" i="26"/>
  <c r="AS33" i="26"/>
  <c r="AT33" i="26"/>
  <c r="AU33" i="26"/>
  <c r="AV33" i="26"/>
  <c r="AW33" i="26"/>
  <c r="AX33" i="26"/>
  <c r="AY33" i="26"/>
  <c r="AZ33" i="26"/>
  <c r="BA33" i="26"/>
  <c r="BB33" i="26"/>
  <c r="BC33" i="26"/>
  <c r="BD33" i="26"/>
  <c r="BE33" i="26"/>
  <c r="BF33" i="26"/>
  <c r="BG33" i="26"/>
  <c r="D34" i="26"/>
  <c r="E34" i="26"/>
  <c r="F34" i="26"/>
  <c r="G34" i="26"/>
  <c r="H34" i="26"/>
  <c r="I34" i="26"/>
  <c r="J34" i="26"/>
  <c r="K34" i="26"/>
  <c r="L34" i="26"/>
  <c r="M34" i="26"/>
  <c r="N34" i="26"/>
  <c r="O34" i="26"/>
  <c r="P34" i="26"/>
  <c r="Q34" i="26"/>
  <c r="R34" i="26"/>
  <c r="S34" i="26"/>
  <c r="T34" i="26"/>
  <c r="U34" i="26"/>
  <c r="V34" i="26"/>
  <c r="W34" i="26"/>
  <c r="X34" i="26"/>
  <c r="Y34" i="26"/>
  <c r="Z34" i="26"/>
  <c r="AA34" i="26"/>
  <c r="AB34" i="26"/>
  <c r="AC34" i="26"/>
  <c r="AD34" i="26"/>
  <c r="AE34" i="26"/>
  <c r="AF34" i="26"/>
  <c r="AG34" i="26"/>
  <c r="AH34" i="26"/>
  <c r="AI34" i="26"/>
  <c r="AJ34" i="26"/>
  <c r="AK34" i="26"/>
  <c r="AL34" i="26"/>
  <c r="AM34" i="26"/>
  <c r="AN34" i="26"/>
  <c r="AO34" i="26"/>
  <c r="AP34" i="26"/>
  <c r="AQ34" i="26"/>
  <c r="AR34" i="26"/>
  <c r="AS34" i="26"/>
  <c r="AT34" i="26"/>
  <c r="AU34" i="26"/>
  <c r="AV34" i="26"/>
  <c r="AW34" i="26"/>
  <c r="AX34" i="26"/>
  <c r="AY34" i="26"/>
  <c r="AZ34" i="26"/>
  <c r="BA34" i="26"/>
  <c r="BB34" i="26"/>
  <c r="BC34" i="26"/>
  <c r="BD34" i="26"/>
  <c r="BE34" i="26"/>
  <c r="BF34" i="26"/>
  <c r="BG34" i="26"/>
  <c r="D35" i="26"/>
  <c r="E35" i="26"/>
  <c r="F35" i="26"/>
  <c r="G35" i="26"/>
  <c r="H35" i="26"/>
  <c r="I35" i="26"/>
  <c r="J35" i="26"/>
  <c r="K35" i="26"/>
  <c r="L35" i="26"/>
  <c r="M35" i="26"/>
  <c r="N35" i="26"/>
  <c r="O35" i="26"/>
  <c r="P35" i="26"/>
  <c r="Q35" i="26"/>
  <c r="R35" i="26"/>
  <c r="S35" i="26"/>
  <c r="T35" i="26"/>
  <c r="U35" i="26"/>
  <c r="V35" i="26"/>
  <c r="W35" i="26"/>
  <c r="X35" i="26"/>
  <c r="Y35" i="26"/>
  <c r="Z35" i="26"/>
  <c r="AA35" i="26"/>
  <c r="AB35" i="26"/>
  <c r="AC35" i="26"/>
  <c r="AD35" i="26"/>
  <c r="AE35" i="26"/>
  <c r="AF35" i="26"/>
  <c r="AG35" i="26"/>
  <c r="AH35" i="26"/>
  <c r="AI35" i="26"/>
  <c r="AJ35" i="26"/>
  <c r="AK35" i="26"/>
  <c r="AL35" i="26"/>
  <c r="AM35" i="26"/>
  <c r="AN35" i="26"/>
  <c r="AO35" i="26"/>
  <c r="AP35" i="26"/>
  <c r="AQ35" i="26"/>
  <c r="AR35" i="26"/>
  <c r="AS35" i="26"/>
  <c r="AT35" i="26"/>
  <c r="AU35" i="26"/>
  <c r="AV35" i="26"/>
  <c r="AW35" i="26"/>
  <c r="AX35" i="26"/>
  <c r="AY35" i="26"/>
  <c r="AZ35" i="26"/>
  <c r="BA35" i="26"/>
  <c r="BB35" i="26"/>
  <c r="BC35" i="26"/>
  <c r="BD35" i="26"/>
  <c r="BE35" i="26"/>
  <c r="BF35" i="26"/>
  <c r="BG35" i="26"/>
  <c r="D36" i="26"/>
  <c r="E36" i="26"/>
  <c r="F36" i="26"/>
  <c r="G36" i="26"/>
  <c r="H36" i="26"/>
  <c r="I36" i="26"/>
  <c r="J36" i="26"/>
  <c r="K36" i="26"/>
  <c r="L36" i="26"/>
  <c r="M36" i="26"/>
  <c r="N36" i="26"/>
  <c r="O36" i="26"/>
  <c r="P36" i="26"/>
  <c r="Q36" i="26"/>
  <c r="R36" i="26"/>
  <c r="S36" i="26"/>
  <c r="T36" i="26"/>
  <c r="U36" i="26"/>
  <c r="V36" i="26"/>
  <c r="W36" i="26"/>
  <c r="X36" i="26"/>
  <c r="Y36" i="26"/>
  <c r="Z36" i="26"/>
  <c r="AA36" i="26"/>
  <c r="AB36" i="26"/>
  <c r="AC36" i="26"/>
  <c r="AD36" i="26"/>
  <c r="AE36" i="26"/>
  <c r="AF36" i="26"/>
  <c r="AG36" i="26"/>
  <c r="AH36" i="26"/>
  <c r="AI36" i="26"/>
  <c r="AJ36" i="26"/>
  <c r="AK36" i="26"/>
  <c r="AL36" i="26"/>
  <c r="AM36" i="26"/>
  <c r="AN36" i="26"/>
  <c r="AO36" i="26"/>
  <c r="AP36" i="26"/>
  <c r="AQ36" i="26"/>
  <c r="AR36" i="26"/>
  <c r="AS36" i="26"/>
  <c r="AT36" i="26"/>
  <c r="AU36" i="26"/>
  <c r="AV36" i="26"/>
  <c r="AW36" i="26"/>
  <c r="AX36" i="26"/>
  <c r="AY36" i="26"/>
  <c r="AZ36" i="26"/>
  <c r="BA36" i="26"/>
  <c r="BB36" i="26"/>
  <c r="BC36" i="26"/>
  <c r="BD36" i="26"/>
  <c r="BE36" i="26"/>
  <c r="BF36" i="26"/>
  <c r="BG36" i="26"/>
  <c r="D37" i="26"/>
  <c r="E37" i="26"/>
  <c r="F37" i="26"/>
  <c r="G37" i="26"/>
  <c r="H37" i="26"/>
  <c r="I37" i="26"/>
  <c r="J37" i="26"/>
  <c r="K37" i="26"/>
  <c r="L37" i="26"/>
  <c r="M37" i="26"/>
  <c r="N37" i="26"/>
  <c r="O37" i="26"/>
  <c r="P37" i="26"/>
  <c r="Q37" i="26"/>
  <c r="R37" i="26"/>
  <c r="S37" i="26"/>
  <c r="T37" i="26"/>
  <c r="U37" i="26"/>
  <c r="V37" i="26"/>
  <c r="W37" i="26"/>
  <c r="X37" i="26"/>
  <c r="Y37" i="26"/>
  <c r="Z37" i="26"/>
  <c r="AA37" i="26"/>
  <c r="AB37" i="26"/>
  <c r="AC37" i="26"/>
  <c r="AD37" i="26"/>
  <c r="AE37" i="26"/>
  <c r="AF37" i="26"/>
  <c r="AG37" i="26"/>
  <c r="AH37" i="26"/>
  <c r="AI37" i="26"/>
  <c r="AJ37" i="26"/>
  <c r="AK37" i="26"/>
  <c r="AL37" i="26"/>
  <c r="AM37" i="26"/>
  <c r="AN37" i="26"/>
  <c r="AO37" i="26"/>
  <c r="AP37" i="26"/>
  <c r="AQ37" i="26"/>
  <c r="AR37" i="26"/>
  <c r="AS37" i="26"/>
  <c r="AT37" i="26"/>
  <c r="AU37" i="26"/>
  <c r="AV37" i="26"/>
  <c r="AW37" i="26"/>
  <c r="AX37" i="26"/>
  <c r="AY37" i="26"/>
  <c r="AZ37" i="26"/>
  <c r="BA37" i="26"/>
  <c r="BB37" i="26"/>
  <c r="BC37" i="26"/>
  <c r="BD37" i="26"/>
  <c r="BE37" i="26"/>
  <c r="BF37" i="26"/>
  <c r="BG37" i="26"/>
  <c r="D38" i="26"/>
  <c r="E38" i="26"/>
  <c r="F38" i="26"/>
  <c r="G38" i="26"/>
  <c r="H38" i="26"/>
  <c r="I38" i="26"/>
  <c r="J38" i="26"/>
  <c r="K38" i="26"/>
  <c r="L38" i="26"/>
  <c r="M38" i="26"/>
  <c r="N38" i="26"/>
  <c r="O38" i="26"/>
  <c r="P38" i="26"/>
  <c r="Q38" i="26"/>
  <c r="R38" i="26"/>
  <c r="S38" i="26"/>
  <c r="T38" i="26"/>
  <c r="U38" i="26"/>
  <c r="V38" i="26"/>
  <c r="W38" i="26"/>
  <c r="X38" i="26"/>
  <c r="Y38" i="26"/>
  <c r="Z38" i="26"/>
  <c r="AA38" i="26"/>
  <c r="AB38" i="26"/>
  <c r="AC38" i="26"/>
  <c r="AD38" i="26"/>
  <c r="AE38" i="26"/>
  <c r="AF38" i="26"/>
  <c r="AG38" i="26"/>
  <c r="AH38" i="26"/>
  <c r="AI38" i="26"/>
  <c r="AJ38" i="26"/>
  <c r="AK38" i="26"/>
  <c r="AL38" i="26"/>
  <c r="AM38" i="26"/>
  <c r="AN38" i="26"/>
  <c r="AO38" i="26"/>
  <c r="AP38" i="26"/>
  <c r="AQ38" i="26"/>
  <c r="AR38" i="26"/>
  <c r="AS38" i="26"/>
  <c r="AT38" i="26"/>
  <c r="AU38" i="26"/>
  <c r="AV38" i="26"/>
  <c r="AW38" i="26"/>
  <c r="AX38" i="26"/>
  <c r="AY38" i="26"/>
  <c r="AZ38" i="26"/>
  <c r="BA38" i="26"/>
  <c r="BB38" i="26"/>
  <c r="BC38" i="26"/>
  <c r="BD38" i="26"/>
  <c r="BE38" i="26"/>
  <c r="BF38" i="26"/>
  <c r="BG38" i="26"/>
  <c r="D39" i="26"/>
  <c r="E39" i="26"/>
  <c r="F39" i="26"/>
  <c r="G39" i="26"/>
  <c r="H39" i="26"/>
  <c r="I39" i="26"/>
  <c r="J39" i="26"/>
  <c r="K39" i="26"/>
  <c r="L39" i="26"/>
  <c r="M39" i="26"/>
  <c r="N39" i="26"/>
  <c r="O39" i="26"/>
  <c r="P39" i="26"/>
  <c r="Q39" i="26"/>
  <c r="R39" i="26"/>
  <c r="S39" i="26"/>
  <c r="T39" i="26"/>
  <c r="U39" i="26"/>
  <c r="V39" i="26"/>
  <c r="W39" i="26"/>
  <c r="X39" i="26"/>
  <c r="Y39" i="26"/>
  <c r="Z39" i="26"/>
  <c r="AA39" i="26"/>
  <c r="AB39" i="26"/>
  <c r="AC39" i="26"/>
  <c r="AD39" i="26"/>
  <c r="AE39" i="26"/>
  <c r="AF39" i="26"/>
  <c r="AG39" i="26"/>
  <c r="AH39" i="26"/>
  <c r="AI39" i="26"/>
  <c r="AJ39" i="26"/>
  <c r="AK39" i="26"/>
  <c r="AL39" i="26"/>
  <c r="AM39" i="26"/>
  <c r="AN39" i="26"/>
  <c r="AO39" i="26"/>
  <c r="AP39" i="26"/>
  <c r="AQ39" i="26"/>
  <c r="AR39" i="26"/>
  <c r="AS39" i="26"/>
  <c r="AT39" i="26"/>
  <c r="AU39" i="26"/>
  <c r="AV39" i="26"/>
  <c r="AW39" i="26"/>
  <c r="AX39" i="26"/>
  <c r="AY39" i="26"/>
  <c r="AZ39" i="26"/>
  <c r="BA39" i="26"/>
  <c r="BB39" i="26"/>
  <c r="BC39" i="26"/>
  <c r="BD39" i="26"/>
  <c r="BE39" i="26"/>
  <c r="BF39" i="26"/>
  <c r="BG39" i="26"/>
  <c r="D40" i="26"/>
  <c r="E40" i="26"/>
  <c r="F40" i="26"/>
  <c r="G40" i="26"/>
  <c r="H40" i="26"/>
  <c r="I40" i="26"/>
  <c r="J40" i="26"/>
  <c r="K40" i="26"/>
  <c r="L40" i="26"/>
  <c r="M40" i="26"/>
  <c r="N40" i="26"/>
  <c r="O40" i="26"/>
  <c r="P40" i="26"/>
  <c r="Q40" i="26"/>
  <c r="R40" i="26"/>
  <c r="S40" i="26"/>
  <c r="T40" i="26"/>
  <c r="U40" i="26"/>
  <c r="V40" i="26"/>
  <c r="W40" i="26"/>
  <c r="X40" i="26"/>
  <c r="Y40" i="26"/>
  <c r="Z40" i="26"/>
  <c r="AA40" i="26"/>
  <c r="AB40" i="26"/>
  <c r="AC40" i="26"/>
  <c r="AD40" i="26"/>
  <c r="AE40" i="26"/>
  <c r="AF40" i="26"/>
  <c r="AG40" i="26"/>
  <c r="AH40" i="26"/>
  <c r="AI40" i="26"/>
  <c r="AJ40" i="26"/>
  <c r="AK40" i="26"/>
  <c r="AL40" i="26"/>
  <c r="AM40" i="26"/>
  <c r="AN40" i="26"/>
  <c r="AO40" i="26"/>
  <c r="AP40" i="26"/>
  <c r="AQ40" i="26"/>
  <c r="AR40" i="26"/>
  <c r="AS40" i="26"/>
  <c r="AT40" i="26"/>
  <c r="AU40" i="26"/>
  <c r="AV40" i="26"/>
  <c r="AW40" i="26"/>
  <c r="AX40" i="26"/>
  <c r="AY40" i="26"/>
  <c r="AZ40" i="26"/>
  <c r="BA40" i="26"/>
  <c r="BB40" i="26"/>
  <c r="BC40" i="26"/>
  <c r="BD40" i="26"/>
  <c r="BE40" i="26"/>
  <c r="BF40" i="26"/>
  <c r="BG40" i="26"/>
  <c r="D41" i="26"/>
  <c r="E41" i="26"/>
  <c r="F41" i="26"/>
  <c r="G41" i="26"/>
  <c r="H41" i="26"/>
  <c r="I41" i="26"/>
  <c r="J41" i="26"/>
  <c r="K41" i="26"/>
  <c r="L41" i="26"/>
  <c r="M41" i="26"/>
  <c r="N41" i="26"/>
  <c r="O41" i="26"/>
  <c r="P41" i="26"/>
  <c r="Q41" i="26"/>
  <c r="R41" i="26"/>
  <c r="S41" i="26"/>
  <c r="T41" i="26"/>
  <c r="U41" i="26"/>
  <c r="V41" i="26"/>
  <c r="W41" i="26"/>
  <c r="X41" i="26"/>
  <c r="Y41" i="26"/>
  <c r="Z41" i="26"/>
  <c r="AA41" i="26"/>
  <c r="AB41" i="26"/>
  <c r="AC41" i="26"/>
  <c r="AD41" i="26"/>
  <c r="AE41" i="26"/>
  <c r="AF41" i="26"/>
  <c r="AG41" i="26"/>
  <c r="AH41" i="26"/>
  <c r="AI41" i="26"/>
  <c r="AJ41" i="26"/>
  <c r="AK41" i="26"/>
  <c r="AL41" i="26"/>
  <c r="AM41" i="26"/>
  <c r="AN41" i="26"/>
  <c r="AO41" i="26"/>
  <c r="AP41" i="26"/>
  <c r="AQ41" i="26"/>
  <c r="AR41" i="26"/>
  <c r="AS41" i="26"/>
  <c r="AT41" i="26"/>
  <c r="AU41" i="26"/>
  <c r="AV41" i="26"/>
  <c r="AW41" i="26"/>
  <c r="AX41" i="26"/>
  <c r="AY41" i="26"/>
  <c r="AZ41" i="26"/>
  <c r="BA41" i="26"/>
  <c r="BB41" i="26"/>
  <c r="BC41" i="26"/>
  <c r="BD41" i="26"/>
  <c r="BE41" i="26"/>
  <c r="BF41" i="26"/>
  <c r="BG41" i="26"/>
  <c r="D42" i="26"/>
  <c r="E42" i="26"/>
  <c r="F42" i="26"/>
  <c r="G42" i="26"/>
  <c r="H42" i="26"/>
  <c r="I42" i="26"/>
  <c r="J42" i="26"/>
  <c r="K42" i="26"/>
  <c r="L42" i="26"/>
  <c r="M42" i="26"/>
  <c r="N42" i="26"/>
  <c r="O42" i="26"/>
  <c r="P42" i="26"/>
  <c r="Q42" i="26"/>
  <c r="R42" i="26"/>
  <c r="S42" i="26"/>
  <c r="T42" i="26"/>
  <c r="U42" i="26"/>
  <c r="V42" i="26"/>
  <c r="W42" i="26"/>
  <c r="X42" i="26"/>
  <c r="Y42" i="26"/>
  <c r="Z42" i="26"/>
  <c r="AA42" i="26"/>
  <c r="AB42" i="26"/>
  <c r="AC42" i="26"/>
  <c r="AD42" i="26"/>
  <c r="AE42" i="26"/>
  <c r="AF42" i="26"/>
  <c r="AG42" i="26"/>
  <c r="AH42" i="26"/>
  <c r="AI42" i="26"/>
  <c r="AJ42" i="26"/>
  <c r="AK42" i="26"/>
  <c r="AL42" i="26"/>
  <c r="AM42" i="26"/>
  <c r="AN42" i="26"/>
  <c r="AO42" i="26"/>
  <c r="AP42" i="26"/>
  <c r="AQ42" i="26"/>
  <c r="AR42" i="26"/>
  <c r="AS42" i="26"/>
  <c r="AT42" i="26"/>
  <c r="AU42" i="26"/>
  <c r="AV42" i="26"/>
  <c r="AW42" i="26"/>
  <c r="AX42" i="26"/>
  <c r="AY42" i="26"/>
  <c r="AZ42" i="26"/>
  <c r="BA42" i="26"/>
  <c r="BB42" i="26"/>
  <c r="BC42" i="26"/>
  <c r="BD42" i="26"/>
  <c r="BE42" i="26"/>
  <c r="BF42" i="26"/>
  <c r="BG42" i="26"/>
  <c r="D43" i="26"/>
  <c r="E43" i="26"/>
  <c r="F43" i="26"/>
  <c r="G43" i="26"/>
  <c r="H43" i="26"/>
  <c r="I43" i="26"/>
  <c r="J43" i="26"/>
  <c r="K43" i="26"/>
  <c r="L43" i="26"/>
  <c r="M43" i="26"/>
  <c r="N43" i="26"/>
  <c r="O43" i="26"/>
  <c r="P43" i="26"/>
  <c r="Q43" i="26"/>
  <c r="R43" i="26"/>
  <c r="S43" i="26"/>
  <c r="T43" i="26"/>
  <c r="U43" i="26"/>
  <c r="V43" i="26"/>
  <c r="W43" i="26"/>
  <c r="X43" i="26"/>
  <c r="Y43" i="26"/>
  <c r="Z43" i="26"/>
  <c r="AA43" i="26"/>
  <c r="AB43" i="26"/>
  <c r="AC43" i="26"/>
  <c r="AD43" i="26"/>
  <c r="AE43" i="26"/>
  <c r="AF43" i="26"/>
  <c r="AG43" i="26"/>
  <c r="AH43" i="26"/>
  <c r="AI43" i="26"/>
  <c r="AJ43" i="26"/>
  <c r="AK43" i="26"/>
  <c r="AL43" i="26"/>
  <c r="AM43" i="26"/>
  <c r="AN43" i="26"/>
  <c r="AO43" i="26"/>
  <c r="AP43" i="26"/>
  <c r="AQ43" i="26"/>
  <c r="AR43" i="26"/>
  <c r="AS43" i="26"/>
  <c r="AT43" i="26"/>
  <c r="AU43" i="26"/>
  <c r="AV43" i="26"/>
  <c r="AW43" i="26"/>
  <c r="AX43" i="26"/>
  <c r="AY43" i="26"/>
  <c r="AZ43" i="26"/>
  <c r="BA43" i="26"/>
  <c r="BB43" i="26"/>
  <c r="BC43" i="26"/>
  <c r="BD43" i="26"/>
  <c r="BE43" i="26"/>
  <c r="BF43" i="26"/>
  <c r="BG43" i="26"/>
  <c r="D44" i="26"/>
  <c r="E44" i="26"/>
  <c r="F44" i="26"/>
  <c r="G44" i="26"/>
  <c r="H44" i="26"/>
  <c r="I44" i="26"/>
  <c r="J44" i="26"/>
  <c r="K44" i="26"/>
  <c r="L44" i="26"/>
  <c r="M44" i="26"/>
  <c r="N44" i="26"/>
  <c r="O44" i="26"/>
  <c r="P44" i="26"/>
  <c r="Q44" i="26"/>
  <c r="R44" i="26"/>
  <c r="S44" i="26"/>
  <c r="T44" i="26"/>
  <c r="U44" i="26"/>
  <c r="V44" i="26"/>
  <c r="W44" i="26"/>
  <c r="X44" i="26"/>
  <c r="Y44" i="26"/>
  <c r="Z44" i="26"/>
  <c r="AA44" i="26"/>
  <c r="AB44" i="26"/>
  <c r="AC44" i="26"/>
  <c r="AD44" i="26"/>
  <c r="AE44" i="26"/>
  <c r="AF44" i="26"/>
  <c r="AG44" i="26"/>
  <c r="AH44" i="26"/>
  <c r="AI44" i="26"/>
  <c r="AJ44" i="26"/>
  <c r="AK44" i="26"/>
  <c r="AL44" i="26"/>
  <c r="AM44" i="26"/>
  <c r="AN44" i="26"/>
  <c r="AO44" i="26"/>
  <c r="AP44" i="26"/>
  <c r="AQ44" i="26"/>
  <c r="AR44" i="26"/>
  <c r="AS44" i="26"/>
  <c r="AT44" i="26"/>
  <c r="AU44" i="26"/>
  <c r="AV44" i="26"/>
  <c r="AW44" i="26"/>
  <c r="AX44" i="26"/>
  <c r="AY44" i="26"/>
  <c r="AZ44" i="26"/>
  <c r="BA44" i="26"/>
  <c r="BB44" i="26"/>
  <c r="BC44" i="26"/>
  <c r="BD44" i="26"/>
  <c r="BE44" i="26"/>
  <c r="BF44" i="26"/>
  <c r="BG44" i="26"/>
  <c r="D45" i="26"/>
  <c r="E45" i="26"/>
  <c r="F45" i="26"/>
  <c r="G45" i="26"/>
  <c r="H45" i="26"/>
  <c r="I45" i="26"/>
  <c r="J45" i="26"/>
  <c r="K45" i="26"/>
  <c r="L45" i="26"/>
  <c r="M45" i="26"/>
  <c r="N45" i="26"/>
  <c r="O45" i="26"/>
  <c r="P45" i="26"/>
  <c r="Q45" i="26"/>
  <c r="R45" i="26"/>
  <c r="S45" i="26"/>
  <c r="T45" i="26"/>
  <c r="U45" i="26"/>
  <c r="V45" i="26"/>
  <c r="W45" i="26"/>
  <c r="X45" i="26"/>
  <c r="Y45" i="26"/>
  <c r="Z45" i="26"/>
  <c r="AA45" i="26"/>
  <c r="AB45" i="26"/>
  <c r="AC45" i="26"/>
  <c r="AD45" i="26"/>
  <c r="AE45" i="26"/>
  <c r="AF45" i="26"/>
  <c r="AG45" i="26"/>
  <c r="AH45" i="26"/>
  <c r="AI45" i="26"/>
  <c r="AJ45" i="26"/>
  <c r="AK45" i="26"/>
  <c r="AL45" i="26"/>
  <c r="AM45" i="26"/>
  <c r="AN45" i="26"/>
  <c r="AO45" i="26"/>
  <c r="AP45" i="26"/>
  <c r="AQ45" i="26"/>
  <c r="AR45" i="26"/>
  <c r="AS45" i="26"/>
  <c r="AT45" i="26"/>
  <c r="AU45" i="26"/>
  <c r="AV45" i="26"/>
  <c r="AW45" i="26"/>
  <c r="AX45" i="26"/>
  <c r="AY45" i="26"/>
  <c r="AZ45" i="26"/>
  <c r="BA45" i="26"/>
  <c r="BB45" i="26"/>
  <c r="BC45" i="26"/>
  <c r="BD45" i="26"/>
  <c r="BE45" i="26"/>
  <c r="BF45" i="26"/>
  <c r="BG45" i="26"/>
  <c r="D46" i="26"/>
  <c r="E46" i="26"/>
  <c r="F46" i="26"/>
  <c r="G46" i="26"/>
  <c r="H46" i="26"/>
  <c r="I46" i="26"/>
  <c r="J46" i="26"/>
  <c r="K46" i="26"/>
  <c r="L46" i="26"/>
  <c r="M46" i="26"/>
  <c r="N46" i="26"/>
  <c r="O46" i="26"/>
  <c r="P46" i="26"/>
  <c r="Q46" i="26"/>
  <c r="R46" i="26"/>
  <c r="S46" i="26"/>
  <c r="T46" i="26"/>
  <c r="U46" i="26"/>
  <c r="V46" i="26"/>
  <c r="W46" i="26"/>
  <c r="X46" i="26"/>
  <c r="Y46" i="26"/>
  <c r="Z46" i="26"/>
  <c r="AA46" i="26"/>
  <c r="AB46" i="26"/>
  <c r="AC46" i="26"/>
  <c r="AD46" i="26"/>
  <c r="AE46" i="26"/>
  <c r="AF46" i="26"/>
  <c r="AG46" i="26"/>
  <c r="AH46" i="26"/>
  <c r="AI46" i="26"/>
  <c r="AJ46" i="26"/>
  <c r="AK46" i="26"/>
  <c r="AL46" i="26"/>
  <c r="AM46" i="26"/>
  <c r="AN46" i="26"/>
  <c r="AO46" i="26"/>
  <c r="AP46" i="26"/>
  <c r="AQ46" i="26"/>
  <c r="AR46" i="26"/>
  <c r="AS46" i="26"/>
  <c r="AT46" i="26"/>
  <c r="AU46" i="26"/>
  <c r="AV46" i="26"/>
  <c r="AW46" i="26"/>
  <c r="AX46" i="26"/>
  <c r="AY46" i="26"/>
  <c r="AZ46" i="26"/>
  <c r="BA46" i="26"/>
  <c r="BB46" i="26"/>
  <c r="BC46" i="26"/>
  <c r="BD46" i="26"/>
  <c r="BE46" i="26"/>
  <c r="BF46" i="26"/>
  <c r="BG46" i="26"/>
  <c r="D47" i="26"/>
  <c r="E47" i="26"/>
  <c r="F47" i="26"/>
  <c r="G47" i="26"/>
  <c r="H47" i="26"/>
  <c r="I47" i="26"/>
  <c r="J47" i="26"/>
  <c r="K47" i="26"/>
  <c r="L47" i="26"/>
  <c r="M47" i="26"/>
  <c r="N47" i="26"/>
  <c r="O47" i="26"/>
  <c r="P47" i="26"/>
  <c r="Q47" i="26"/>
  <c r="R47" i="26"/>
  <c r="S47" i="26"/>
  <c r="T47" i="26"/>
  <c r="U47" i="26"/>
  <c r="V47" i="26"/>
  <c r="W47" i="26"/>
  <c r="X47" i="26"/>
  <c r="Y47" i="26"/>
  <c r="Z47" i="26"/>
  <c r="AA47" i="26"/>
  <c r="AB47" i="26"/>
  <c r="AC47" i="26"/>
  <c r="AD47" i="26"/>
  <c r="AE47" i="26"/>
  <c r="AF47" i="26"/>
  <c r="AG47" i="26"/>
  <c r="AH47" i="26"/>
  <c r="AI47" i="26"/>
  <c r="AJ47" i="26"/>
  <c r="AK47" i="26"/>
  <c r="AL47" i="26"/>
  <c r="AM47" i="26"/>
  <c r="AN47" i="26"/>
  <c r="AO47" i="26"/>
  <c r="AP47" i="26"/>
  <c r="AQ47" i="26"/>
  <c r="AR47" i="26"/>
  <c r="AS47" i="26"/>
  <c r="AT47" i="26"/>
  <c r="AU47" i="26"/>
  <c r="AV47" i="26"/>
  <c r="AW47" i="26"/>
  <c r="AX47" i="26"/>
  <c r="AY47" i="26"/>
  <c r="AZ47" i="26"/>
  <c r="BA47" i="26"/>
  <c r="BB47" i="26"/>
  <c r="BC47" i="26"/>
  <c r="BD47" i="26"/>
  <c r="BE47" i="26"/>
  <c r="BF47" i="26"/>
  <c r="BG47" i="26"/>
  <c r="D48" i="26"/>
  <c r="E48" i="26"/>
  <c r="F48" i="26"/>
  <c r="G48" i="26"/>
  <c r="H48" i="26"/>
  <c r="I48" i="26"/>
  <c r="J48" i="26"/>
  <c r="K48" i="26"/>
  <c r="L48" i="26"/>
  <c r="M48" i="26"/>
  <c r="N48" i="26"/>
  <c r="O48" i="26"/>
  <c r="P48" i="26"/>
  <c r="Q48" i="26"/>
  <c r="R48" i="26"/>
  <c r="S48" i="26"/>
  <c r="T48" i="26"/>
  <c r="U48" i="26"/>
  <c r="V48" i="26"/>
  <c r="W48" i="26"/>
  <c r="X48" i="26"/>
  <c r="Y48" i="26"/>
  <c r="Z48" i="26"/>
  <c r="AA48" i="26"/>
  <c r="AB48" i="26"/>
  <c r="AC48" i="26"/>
  <c r="AD48" i="26"/>
  <c r="AE48" i="26"/>
  <c r="AF48" i="26"/>
  <c r="AG48" i="26"/>
  <c r="AH48" i="26"/>
  <c r="AI48" i="26"/>
  <c r="AJ48" i="26"/>
  <c r="AK48" i="26"/>
  <c r="AL48" i="26"/>
  <c r="AM48" i="26"/>
  <c r="AN48" i="26"/>
  <c r="AO48" i="26"/>
  <c r="AP48" i="26"/>
  <c r="AQ48" i="26"/>
  <c r="AR48" i="26"/>
  <c r="AS48" i="26"/>
  <c r="AT48" i="26"/>
  <c r="AU48" i="26"/>
  <c r="AV48" i="26"/>
  <c r="AW48" i="26"/>
  <c r="AX48" i="26"/>
  <c r="AY48" i="26"/>
  <c r="AZ48" i="26"/>
  <c r="BA48" i="26"/>
  <c r="BB48" i="26"/>
  <c r="BC48" i="26"/>
  <c r="BD48" i="26"/>
  <c r="BE48" i="26"/>
  <c r="BF48" i="26"/>
  <c r="BG48" i="26"/>
  <c r="D49" i="26"/>
  <c r="E49" i="26"/>
  <c r="F49" i="26"/>
  <c r="G49" i="26"/>
  <c r="H49" i="26"/>
  <c r="I49" i="26"/>
  <c r="J49" i="26"/>
  <c r="K49" i="26"/>
  <c r="L49" i="26"/>
  <c r="M49" i="26"/>
  <c r="N49" i="26"/>
  <c r="O49" i="26"/>
  <c r="P49" i="26"/>
  <c r="Q49" i="26"/>
  <c r="R49" i="26"/>
  <c r="S49" i="26"/>
  <c r="T49" i="26"/>
  <c r="U49" i="26"/>
  <c r="V49" i="26"/>
  <c r="W49" i="26"/>
  <c r="X49" i="26"/>
  <c r="Y49" i="26"/>
  <c r="Z49" i="26"/>
  <c r="AA49" i="26"/>
  <c r="AB49" i="26"/>
  <c r="AC49" i="26"/>
  <c r="AD49" i="26"/>
  <c r="AE49" i="26"/>
  <c r="AF49" i="26"/>
  <c r="AG49" i="26"/>
  <c r="AH49" i="26"/>
  <c r="AI49" i="26"/>
  <c r="AJ49" i="26"/>
  <c r="AK49" i="26"/>
  <c r="AL49" i="26"/>
  <c r="AM49" i="26"/>
  <c r="AN49" i="26"/>
  <c r="AO49" i="26"/>
  <c r="AP49" i="26"/>
  <c r="AQ49" i="26"/>
  <c r="AR49" i="26"/>
  <c r="AS49" i="26"/>
  <c r="AT49" i="26"/>
  <c r="AU49" i="26"/>
  <c r="AV49" i="26"/>
  <c r="AW49" i="26"/>
  <c r="AX49" i="26"/>
  <c r="AY49" i="26"/>
  <c r="AZ49" i="26"/>
  <c r="BA49" i="26"/>
  <c r="BB49" i="26"/>
  <c r="BC49" i="26"/>
  <c r="BD49" i="26"/>
  <c r="BE49" i="26"/>
  <c r="BF49" i="26"/>
  <c r="BG49" i="26"/>
  <c r="D50" i="26"/>
  <c r="E50" i="26"/>
  <c r="F50" i="26"/>
  <c r="G50" i="26"/>
  <c r="H50" i="26"/>
  <c r="I50" i="26"/>
  <c r="J50" i="26"/>
  <c r="K50" i="26"/>
  <c r="L50" i="26"/>
  <c r="M50" i="26"/>
  <c r="N50" i="26"/>
  <c r="O50" i="26"/>
  <c r="P50" i="26"/>
  <c r="Q50" i="26"/>
  <c r="R50" i="26"/>
  <c r="S50" i="26"/>
  <c r="T50" i="26"/>
  <c r="U50" i="26"/>
  <c r="V50" i="26"/>
  <c r="W50" i="26"/>
  <c r="X50" i="26"/>
  <c r="Y50" i="26"/>
  <c r="Z50" i="26"/>
  <c r="AA50" i="26"/>
  <c r="AB50" i="26"/>
  <c r="AC50" i="26"/>
  <c r="AD50" i="26"/>
  <c r="AE50" i="26"/>
  <c r="AF50" i="26"/>
  <c r="AG50" i="26"/>
  <c r="AH50" i="26"/>
  <c r="AI50" i="26"/>
  <c r="AJ50" i="26"/>
  <c r="AK50" i="26"/>
  <c r="AL50" i="26"/>
  <c r="AM50" i="26"/>
  <c r="AN50" i="26"/>
  <c r="AO50" i="26"/>
  <c r="AP50" i="26"/>
  <c r="AQ50" i="26"/>
  <c r="AR50" i="26"/>
  <c r="AS50" i="26"/>
  <c r="AT50" i="26"/>
  <c r="AU50" i="26"/>
  <c r="AV50" i="26"/>
  <c r="AW50" i="26"/>
  <c r="AX50" i="26"/>
  <c r="AY50" i="26"/>
  <c r="AZ50" i="26"/>
  <c r="BA50" i="26"/>
  <c r="BB50" i="26"/>
  <c r="BC50" i="26"/>
  <c r="BD50" i="26"/>
  <c r="BE50" i="26"/>
  <c r="BF50" i="26"/>
  <c r="BG50" i="26"/>
  <c r="D51" i="26"/>
  <c r="E51" i="26"/>
  <c r="F51" i="26"/>
  <c r="G51" i="26"/>
  <c r="H51" i="26"/>
  <c r="I51" i="26"/>
  <c r="J51" i="26"/>
  <c r="K51" i="26"/>
  <c r="L51" i="26"/>
  <c r="M51" i="26"/>
  <c r="N51" i="26"/>
  <c r="O51" i="26"/>
  <c r="P51" i="26"/>
  <c r="Q51" i="26"/>
  <c r="R51" i="26"/>
  <c r="S51" i="26"/>
  <c r="T51" i="26"/>
  <c r="U51" i="26"/>
  <c r="V51" i="26"/>
  <c r="W51" i="26"/>
  <c r="X51" i="26"/>
  <c r="Y51" i="26"/>
  <c r="Z51" i="26"/>
  <c r="AA51" i="26"/>
  <c r="AB51" i="26"/>
  <c r="AC51" i="26"/>
  <c r="AD51" i="26"/>
  <c r="AE51" i="26"/>
  <c r="AF51" i="26"/>
  <c r="AG51" i="26"/>
  <c r="AH51" i="26"/>
  <c r="AI51" i="26"/>
  <c r="AJ51" i="26"/>
  <c r="AK51" i="26"/>
  <c r="AL51" i="26"/>
  <c r="AM51" i="26"/>
  <c r="AN51" i="26"/>
  <c r="AO51" i="26"/>
  <c r="AP51" i="26"/>
  <c r="AQ51" i="26"/>
  <c r="AR51" i="26"/>
  <c r="AS51" i="26"/>
  <c r="AT51" i="26"/>
  <c r="AU51" i="26"/>
  <c r="AV51" i="26"/>
  <c r="AW51" i="26"/>
  <c r="AX51" i="26"/>
  <c r="AY51" i="26"/>
  <c r="AZ51" i="26"/>
  <c r="BA51" i="26"/>
  <c r="BB51" i="26"/>
  <c r="BC51" i="26"/>
  <c r="BD51" i="26"/>
  <c r="BE51" i="26"/>
  <c r="BF51" i="26"/>
  <c r="BG51" i="26"/>
  <c r="D52" i="26"/>
  <c r="E52" i="26"/>
  <c r="F52" i="26"/>
  <c r="G52" i="26"/>
  <c r="H52" i="26"/>
  <c r="I52" i="26"/>
  <c r="J52" i="26"/>
  <c r="K52" i="26"/>
  <c r="L52" i="26"/>
  <c r="M52" i="26"/>
  <c r="N52" i="26"/>
  <c r="O52" i="26"/>
  <c r="P52" i="26"/>
  <c r="Q52" i="26"/>
  <c r="R52" i="26"/>
  <c r="S52" i="26"/>
  <c r="T52" i="26"/>
  <c r="U52" i="26"/>
  <c r="V52" i="26"/>
  <c r="W52" i="26"/>
  <c r="X52" i="26"/>
  <c r="Y52" i="26"/>
  <c r="Z52" i="26"/>
  <c r="AA52" i="26"/>
  <c r="AB52" i="26"/>
  <c r="AC52" i="26"/>
  <c r="AD52" i="26"/>
  <c r="AE52" i="26"/>
  <c r="AF52" i="26"/>
  <c r="AG52" i="26"/>
  <c r="AH52" i="26"/>
  <c r="AI52" i="26"/>
  <c r="AJ52" i="26"/>
  <c r="AK52" i="26"/>
  <c r="AL52" i="26"/>
  <c r="AM52" i="26"/>
  <c r="AN52" i="26"/>
  <c r="AO52" i="26"/>
  <c r="AP52" i="26"/>
  <c r="AQ52" i="26"/>
  <c r="AR52" i="26"/>
  <c r="AS52" i="26"/>
  <c r="AT52" i="26"/>
  <c r="AU52" i="26"/>
  <c r="AV52" i="26"/>
  <c r="AW52" i="26"/>
  <c r="AX52" i="26"/>
  <c r="AY52" i="26"/>
  <c r="AZ52" i="26"/>
  <c r="BA52" i="26"/>
  <c r="BB52" i="26"/>
  <c r="BC52" i="26"/>
  <c r="BD52" i="26"/>
  <c r="BE52" i="26"/>
  <c r="BF52" i="26"/>
  <c r="BG52" i="26"/>
  <c r="D53" i="26"/>
  <c r="E53" i="26"/>
  <c r="F53" i="26"/>
  <c r="G53" i="26"/>
  <c r="H53" i="26"/>
  <c r="I53" i="26"/>
  <c r="J53" i="26"/>
  <c r="K53" i="26"/>
  <c r="L53" i="26"/>
  <c r="M53" i="26"/>
  <c r="N53" i="26"/>
  <c r="O53" i="26"/>
  <c r="P53" i="26"/>
  <c r="Q53" i="26"/>
  <c r="R53" i="26"/>
  <c r="S53" i="26"/>
  <c r="T53" i="26"/>
  <c r="U53" i="26"/>
  <c r="V53" i="26"/>
  <c r="W53" i="26"/>
  <c r="X53" i="26"/>
  <c r="Y53" i="26"/>
  <c r="Z53" i="26"/>
  <c r="AA53" i="26"/>
  <c r="AB53" i="26"/>
  <c r="AC53" i="26"/>
  <c r="AD53" i="26"/>
  <c r="AE53" i="26"/>
  <c r="AF53" i="26"/>
  <c r="AG53" i="26"/>
  <c r="AH53" i="26"/>
  <c r="AI53" i="26"/>
  <c r="AJ53" i="26"/>
  <c r="AK53" i="26"/>
  <c r="AL53" i="26"/>
  <c r="AM53" i="26"/>
  <c r="AN53" i="26"/>
  <c r="AO53" i="26"/>
  <c r="AP53" i="26"/>
  <c r="AQ53" i="26"/>
  <c r="AR53" i="26"/>
  <c r="AS53" i="26"/>
  <c r="AT53" i="26"/>
  <c r="AU53" i="26"/>
  <c r="AV53" i="26"/>
  <c r="AW53" i="26"/>
  <c r="AX53" i="26"/>
  <c r="AY53" i="26"/>
  <c r="AZ53" i="26"/>
  <c r="BA53" i="26"/>
  <c r="BB53" i="26"/>
  <c r="BC53" i="26"/>
  <c r="BD53" i="26"/>
  <c r="BE53" i="26"/>
  <c r="BF53" i="26"/>
  <c r="BG53" i="26"/>
  <c r="D54" i="26"/>
  <c r="E54" i="26"/>
  <c r="F54" i="26"/>
  <c r="G54" i="26"/>
  <c r="H54" i="26"/>
  <c r="I54" i="26"/>
  <c r="J54" i="26"/>
  <c r="K54" i="26"/>
  <c r="L54" i="26"/>
  <c r="M54" i="26"/>
  <c r="N54" i="26"/>
  <c r="O54" i="26"/>
  <c r="P54" i="26"/>
  <c r="Q54" i="26"/>
  <c r="R54" i="26"/>
  <c r="S54" i="26"/>
  <c r="T54" i="26"/>
  <c r="U54" i="26"/>
  <c r="V54" i="26"/>
  <c r="W54" i="26"/>
  <c r="X54" i="26"/>
  <c r="Y54" i="26"/>
  <c r="Z54" i="26"/>
  <c r="AA54" i="26"/>
  <c r="AB54" i="26"/>
  <c r="AC54" i="26"/>
  <c r="AD54" i="26"/>
  <c r="AE54" i="26"/>
  <c r="AF54" i="26"/>
  <c r="AG54" i="26"/>
  <c r="AH54" i="26"/>
  <c r="AI54" i="26"/>
  <c r="AJ54" i="26"/>
  <c r="AK54" i="26"/>
  <c r="AL54" i="26"/>
  <c r="AM54" i="26"/>
  <c r="AN54" i="26"/>
  <c r="AO54" i="26"/>
  <c r="AP54" i="26"/>
  <c r="AQ54" i="26"/>
  <c r="AR54" i="26"/>
  <c r="AS54" i="26"/>
  <c r="AT54" i="26"/>
  <c r="AU54" i="26"/>
  <c r="AV54" i="26"/>
  <c r="AW54" i="26"/>
  <c r="AX54" i="26"/>
  <c r="AY54" i="26"/>
  <c r="AZ54" i="26"/>
  <c r="BA54" i="26"/>
  <c r="BB54" i="26"/>
  <c r="BC54" i="26"/>
  <c r="BD54" i="26"/>
  <c r="BE54" i="26"/>
  <c r="BF54" i="26"/>
  <c r="BG54" i="26"/>
  <c r="D55" i="26"/>
  <c r="E55" i="26"/>
  <c r="F55" i="26"/>
  <c r="G55" i="26"/>
  <c r="H55" i="26"/>
  <c r="I55" i="26"/>
  <c r="J55" i="26"/>
  <c r="K55" i="26"/>
  <c r="L55" i="26"/>
  <c r="M55" i="26"/>
  <c r="N55" i="26"/>
  <c r="O55" i="26"/>
  <c r="P55" i="26"/>
  <c r="Q55" i="26"/>
  <c r="R55" i="26"/>
  <c r="S55" i="26"/>
  <c r="T55" i="26"/>
  <c r="U55" i="26"/>
  <c r="V55" i="26"/>
  <c r="W55" i="26"/>
  <c r="X55" i="26"/>
  <c r="Y55" i="26"/>
  <c r="Z55" i="26"/>
  <c r="AA55" i="26"/>
  <c r="AB55" i="26"/>
  <c r="AC55" i="26"/>
  <c r="AD55" i="26"/>
  <c r="AE55" i="26"/>
  <c r="AF55" i="26"/>
  <c r="AG55" i="26"/>
  <c r="AH55" i="26"/>
  <c r="AI55" i="26"/>
  <c r="AJ55" i="26"/>
  <c r="AK55" i="26"/>
  <c r="AL55" i="26"/>
  <c r="AM55" i="26"/>
  <c r="AN55" i="26"/>
  <c r="AO55" i="26"/>
  <c r="AP55" i="26"/>
  <c r="AQ55" i="26"/>
  <c r="AR55" i="26"/>
  <c r="AS55" i="26"/>
  <c r="AT55" i="26"/>
  <c r="AU55" i="26"/>
  <c r="AV55" i="26"/>
  <c r="AW55" i="26"/>
  <c r="AX55" i="26"/>
  <c r="AY55" i="26"/>
  <c r="AZ55" i="26"/>
  <c r="BA55" i="26"/>
  <c r="BB55" i="26"/>
  <c r="BC55" i="26"/>
  <c r="BD55" i="26"/>
  <c r="BE55" i="26"/>
  <c r="BF55" i="26"/>
  <c r="BG55" i="26"/>
  <c r="C55" i="26"/>
  <c r="C54" i="26"/>
  <c r="C53" i="26"/>
  <c r="C52" i="26"/>
  <c r="C51" i="26"/>
  <c r="C50" i="26"/>
  <c r="C49" i="26"/>
  <c r="C48" i="26"/>
  <c r="C47" i="26"/>
  <c r="C46" i="26"/>
  <c r="C45" i="26"/>
  <c r="C44" i="26"/>
  <c r="C43" i="26"/>
  <c r="C42" i="26"/>
  <c r="C41" i="26"/>
  <c r="C40" i="26"/>
  <c r="C39" i="26"/>
  <c r="C38" i="26"/>
  <c r="C37" i="26"/>
  <c r="C36" i="26"/>
  <c r="C35" i="26"/>
  <c r="C34" i="26"/>
  <c r="C33" i="26"/>
  <c r="C32" i="26"/>
  <c r="C31" i="26"/>
  <c r="C30" i="26"/>
  <c r="C29" i="26"/>
  <c r="C28" i="26"/>
  <c r="C27" i="26"/>
  <c r="C26" i="26"/>
  <c r="C25" i="26"/>
  <c r="D23" i="26"/>
  <c r="E23" i="26"/>
  <c r="F23" i="26"/>
  <c r="G23" i="26"/>
  <c r="H23" i="26"/>
  <c r="J23" i="26"/>
  <c r="K23" i="26"/>
  <c r="L23" i="26"/>
  <c r="M23" i="26"/>
  <c r="T23" i="26"/>
  <c r="U23" i="26"/>
  <c r="V23" i="26"/>
  <c r="W23" i="26"/>
  <c r="X23" i="26"/>
  <c r="Y23" i="26"/>
  <c r="AD23" i="26"/>
  <c r="AE23" i="26"/>
  <c r="AF23" i="26"/>
  <c r="AR23" i="26"/>
  <c r="AS23" i="26"/>
  <c r="AT23" i="26"/>
  <c r="AU23" i="26"/>
  <c r="AV23" i="26"/>
  <c r="AW23" i="26"/>
  <c r="AX23" i="26"/>
  <c r="AY23" i="26"/>
  <c r="AZ23" i="26"/>
  <c r="BA23" i="26"/>
  <c r="BB23" i="26"/>
  <c r="BC23" i="26"/>
  <c r="BD23" i="26"/>
  <c r="BE23" i="26"/>
  <c r="BF23" i="26"/>
  <c r="BG23" i="26"/>
  <c r="C23" i="26"/>
  <c r="AO36" i="1" l="1"/>
  <c r="AA25" i="26"/>
  <c r="Z25" i="26"/>
  <c r="G96" i="1"/>
  <c r="B20" i="18" l="1"/>
  <c r="G36" i="1"/>
  <c r="Y35" i="1" l="1"/>
  <c r="X35" i="1"/>
  <c r="Y34" i="1"/>
  <c r="X34" i="1"/>
  <c r="Y33" i="1"/>
  <c r="X33" i="1"/>
  <c r="Y32" i="1"/>
  <c r="X32" i="1"/>
  <c r="Y31" i="1"/>
  <c r="X31" i="1"/>
  <c r="Y30" i="1"/>
  <c r="X30" i="1"/>
  <c r="G30" i="1"/>
  <c r="AH30" i="1" l="1"/>
  <c r="AF30" i="1"/>
  <c r="AF34" i="1"/>
  <c r="AE34" i="1" s="1"/>
  <c r="AH34" i="1"/>
  <c r="AG34" i="1" s="1"/>
  <c r="AH35" i="1"/>
  <c r="AG35" i="1" s="1"/>
  <c r="AF35" i="1"/>
  <c r="AE35" i="1" s="1"/>
  <c r="AF31" i="1" l="1"/>
  <c r="AE31" i="1" s="1"/>
  <c r="AH31" i="1"/>
  <c r="AG31" i="1" s="1"/>
  <c r="AE30" i="1"/>
  <c r="AG30" i="1"/>
  <c r="G102" i="1"/>
  <c r="AH32" i="1" l="1"/>
  <c r="AG32" i="1" s="1"/>
  <c r="AF32" i="1"/>
  <c r="AE32" i="1" s="1"/>
  <c r="Y27" i="1"/>
  <c r="X27" i="1"/>
  <c r="AH33" i="1" l="1"/>
  <c r="AM30" i="1" s="1"/>
  <c r="AF33" i="1"/>
  <c r="AE33" i="1" s="1"/>
  <c r="AJ30" i="1" s="1"/>
  <c r="AH27" i="1"/>
  <c r="AG27" i="1" s="1"/>
  <c r="AF27" i="1"/>
  <c r="AE27" i="1" s="1"/>
  <c r="Y113" i="1"/>
  <c r="X113" i="1"/>
  <c r="Y112" i="1"/>
  <c r="X112" i="1"/>
  <c r="Y111" i="1"/>
  <c r="X111" i="1"/>
  <c r="Y110" i="1"/>
  <c r="X110" i="1"/>
  <c r="Y109" i="1"/>
  <c r="X109" i="1"/>
  <c r="Y108" i="1"/>
  <c r="X108" i="1"/>
  <c r="Z23" i="26" s="1"/>
  <c r="G108" i="1"/>
  <c r="I23" i="26" s="1"/>
  <c r="AG33" i="1" l="1"/>
  <c r="AL30" i="1" s="1"/>
  <c r="AO30" i="1" s="1"/>
  <c r="AK30" i="1"/>
  <c r="AA23" i="26"/>
  <c r="AH108" i="1"/>
  <c r="AF108" i="1"/>
  <c r="AH112" i="1"/>
  <c r="AG112" i="1" s="1"/>
  <c r="AF112" i="1"/>
  <c r="AE112" i="1" s="1"/>
  <c r="AH113" i="1"/>
  <c r="AG113" i="1" s="1"/>
  <c r="AF113" i="1"/>
  <c r="AE113" i="1" s="1"/>
  <c r="AH111" i="1"/>
  <c r="AG111" i="1" s="1"/>
  <c r="AF111" i="1"/>
  <c r="AE111" i="1" s="1"/>
  <c r="N23" i="26"/>
  <c r="O23" i="26"/>
  <c r="P23" i="26"/>
  <c r="Q23" i="26"/>
  <c r="AF109" i="1" l="1"/>
  <c r="AE109" i="1" s="1"/>
  <c r="AH109" i="1"/>
  <c r="AG109" i="1" s="1"/>
  <c r="AE108" i="1"/>
  <c r="AG108" i="1"/>
  <c r="AJ23" i="26"/>
  <c r="AH23" i="26"/>
  <c r="G24" i="1"/>
  <c r="AF110" i="1" l="1"/>
  <c r="AE110" i="1" s="1"/>
  <c r="AJ108" i="1" s="1"/>
  <c r="AH110" i="1"/>
  <c r="AG110" i="1" s="1"/>
  <c r="AL108" i="1" s="1"/>
  <c r="AI23" i="26"/>
  <c r="AG23" i="26"/>
  <c r="G90" i="1"/>
  <c r="X19" i="1"/>
  <c r="Y19" i="1"/>
  <c r="X20" i="1"/>
  <c r="Y20" i="1"/>
  <c r="X21" i="1"/>
  <c r="X22" i="1"/>
  <c r="Y22" i="1"/>
  <c r="X23" i="1"/>
  <c r="Y23" i="1"/>
  <c r="G48" i="1"/>
  <c r="X48" i="1"/>
  <c r="Y48" i="1"/>
  <c r="X49" i="1"/>
  <c r="Y49" i="1"/>
  <c r="X50" i="1"/>
  <c r="Y50" i="1"/>
  <c r="X51" i="1"/>
  <c r="Y51" i="1"/>
  <c r="X52" i="1"/>
  <c r="Y52" i="1"/>
  <c r="X53" i="1"/>
  <c r="Y53" i="1"/>
  <c r="AK108" i="1" l="1"/>
  <c r="AM108" i="1"/>
  <c r="AO108" i="1"/>
  <c r="AH51" i="1"/>
  <c r="AG51" i="1" s="1"/>
  <c r="AF51" i="1"/>
  <c r="AE51" i="1" s="1"/>
  <c r="AH52" i="1"/>
  <c r="AG52" i="1" s="1"/>
  <c r="AF52" i="1"/>
  <c r="AE52" i="1" s="1"/>
  <c r="AH48" i="1"/>
  <c r="AF48" i="1"/>
  <c r="AH53" i="1"/>
  <c r="AG53" i="1" s="1"/>
  <c r="AF53" i="1"/>
  <c r="AE53" i="1" s="1"/>
  <c r="AF50" i="1"/>
  <c r="AE50" i="1" s="1"/>
  <c r="AH50" i="1"/>
  <c r="AG50" i="1" s="1"/>
  <c r="G18" i="1"/>
  <c r="AE48" i="1" l="1"/>
  <c r="AG48" i="1"/>
  <c r="AF49" i="1"/>
  <c r="AE49" i="1" s="1"/>
  <c r="AH49" i="1"/>
  <c r="AG49" i="1" s="1"/>
  <c r="C6" i="26"/>
  <c r="D6" i="26"/>
  <c r="E6" i="26"/>
  <c r="F6" i="26"/>
  <c r="G6" i="26"/>
  <c r="H6" i="26"/>
  <c r="J6" i="26"/>
  <c r="K6" i="26"/>
  <c r="L6" i="26"/>
  <c r="M6" i="26"/>
  <c r="T6" i="26"/>
  <c r="U6" i="26"/>
  <c r="V6" i="26"/>
  <c r="W6" i="26"/>
  <c r="X6" i="26"/>
  <c r="Y6" i="26"/>
  <c r="AD6" i="26"/>
  <c r="AE6" i="26"/>
  <c r="AF6" i="26"/>
  <c r="AR6" i="26"/>
  <c r="AS6" i="26"/>
  <c r="AT6" i="26"/>
  <c r="AU6" i="26"/>
  <c r="AV6" i="26"/>
  <c r="AW6" i="26"/>
  <c r="AX6" i="26"/>
  <c r="AY6" i="26"/>
  <c r="AZ6" i="26"/>
  <c r="BA6" i="26"/>
  <c r="BB6" i="26"/>
  <c r="BC6" i="26"/>
  <c r="BD6" i="26"/>
  <c r="BE6" i="26"/>
  <c r="BF6" i="26"/>
  <c r="BG6" i="26"/>
  <c r="D7" i="26"/>
  <c r="E7" i="26"/>
  <c r="F7" i="26"/>
  <c r="G7" i="26"/>
  <c r="H7" i="26"/>
  <c r="J7" i="26"/>
  <c r="K7" i="26"/>
  <c r="L7" i="26"/>
  <c r="M7" i="26"/>
  <c r="T7" i="26"/>
  <c r="U7" i="26"/>
  <c r="V7" i="26"/>
  <c r="W7" i="26"/>
  <c r="X7" i="26"/>
  <c r="Y7" i="26"/>
  <c r="AD7" i="26"/>
  <c r="AE7" i="26"/>
  <c r="AF7" i="26"/>
  <c r="AR7" i="26"/>
  <c r="AS7" i="26"/>
  <c r="AT7" i="26"/>
  <c r="AU7" i="26"/>
  <c r="AV7" i="26"/>
  <c r="AW7" i="26"/>
  <c r="AX7" i="26"/>
  <c r="AY7" i="26"/>
  <c r="AZ7" i="26"/>
  <c r="BA7" i="26"/>
  <c r="BB7" i="26"/>
  <c r="BC7" i="26"/>
  <c r="BD7" i="26"/>
  <c r="BE7" i="26"/>
  <c r="BF7" i="26"/>
  <c r="BG7" i="26"/>
  <c r="D8" i="26"/>
  <c r="E8" i="26"/>
  <c r="F8" i="26"/>
  <c r="G8" i="26"/>
  <c r="H8" i="26"/>
  <c r="J8" i="26"/>
  <c r="K8" i="26"/>
  <c r="L8" i="26"/>
  <c r="M8" i="26"/>
  <c r="T8" i="26"/>
  <c r="U8" i="26"/>
  <c r="V8" i="26"/>
  <c r="W8" i="26"/>
  <c r="X8" i="26"/>
  <c r="Y8" i="26"/>
  <c r="AD8" i="26"/>
  <c r="AE8" i="26"/>
  <c r="AF8" i="26"/>
  <c r="AR8" i="26"/>
  <c r="AS8" i="26"/>
  <c r="AT8" i="26"/>
  <c r="AU8" i="26"/>
  <c r="AV8" i="26"/>
  <c r="AW8" i="26"/>
  <c r="AX8" i="26"/>
  <c r="AY8" i="26"/>
  <c r="AZ8" i="26"/>
  <c r="BA8" i="26"/>
  <c r="BB8" i="26"/>
  <c r="BC8" i="26"/>
  <c r="BD8" i="26"/>
  <c r="BE8" i="26"/>
  <c r="BF8" i="26"/>
  <c r="BG8" i="26"/>
  <c r="D9" i="26"/>
  <c r="E9" i="26"/>
  <c r="F9" i="26"/>
  <c r="G9" i="26"/>
  <c r="H9" i="26"/>
  <c r="J9" i="26"/>
  <c r="K9" i="26"/>
  <c r="L9" i="26"/>
  <c r="M9" i="26"/>
  <c r="T9" i="26"/>
  <c r="U9" i="26"/>
  <c r="V9" i="26"/>
  <c r="W9" i="26"/>
  <c r="X9" i="26"/>
  <c r="Y9" i="26"/>
  <c r="AD9" i="26"/>
  <c r="AE9" i="26"/>
  <c r="AF9" i="26"/>
  <c r="AR9" i="26"/>
  <c r="AS9" i="26"/>
  <c r="AT9" i="26"/>
  <c r="AU9" i="26"/>
  <c r="AV9" i="26"/>
  <c r="AW9" i="26"/>
  <c r="AX9" i="26"/>
  <c r="AY9" i="26"/>
  <c r="AZ9" i="26"/>
  <c r="BA9" i="26"/>
  <c r="BB9" i="26"/>
  <c r="BC9" i="26"/>
  <c r="BD9" i="26"/>
  <c r="BE9" i="26"/>
  <c r="BF9" i="26"/>
  <c r="BG9" i="26"/>
  <c r="D10" i="26"/>
  <c r="E10" i="26"/>
  <c r="F10" i="26"/>
  <c r="G10" i="26"/>
  <c r="H10" i="26"/>
  <c r="J10" i="26"/>
  <c r="K10" i="26"/>
  <c r="L10" i="26"/>
  <c r="M10" i="26"/>
  <c r="T10" i="26"/>
  <c r="U10" i="26"/>
  <c r="V10" i="26"/>
  <c r="W10" i="26"/>
  <c r="X10" i="26"/>
  <c r="Y10" i="26"/>
  <c r="AD10" i="26"/>
  <c r="AE10" i="26"/>
  <c r="AF10" i="26"/>
  <c r="AR10" i="26"/>
  <c r="AS10" i="26"/>
  <c r="AT10" i="26"/>
  <c r="AU10" i="26"/>
  <c r="AV10" i="26"/>
  <c r="AW10" i="26"/>
  <c r="AX10" i="26"/>
  <c r="AY10" i="26"/>
  <c r="AZ10" i="26"/>
  <c r="BA10" i="26"/>
  <c r="BB10" i="26"/>
  <c r="BC10" i="26"/>
  <c r="BD10" i="26"/>
  <c r="BE10" i="26"/>
  <c r="BF10" i="26"/>
  <c r="BG10" i="26"/>
  <c r="D11" i="26"/>
  <c r="E11" i="26"/>
  <c r="F11" i="26"/>
  <c r="G11" i="26"/>
  <c r="H11" i="26"/>
  <c r="J11" i="26"/>
  <c r="K11" i="26"/>
  <c r="L11" i="26"/>
  <c r="M11" i="26"/>
  <c r="T11" i="26"/>
  <c r="U11" i="26"/>
  <c r="V11" i="26"/>
  <c r="W11" i="26"/>
  <c r="X11" i="26"/>
  <c r="Y11" i="26"/>
  <c r="AD11" i="26"/>
  <c r="AE11" i="26"/>
  <c r="AF11" i="26"/>
  <c r="AR11" i="26"/>
  <c r="AS11" i="26"/>
  <c r="AT11" i="26"/>
  <c r="AU11" i="26"/>
  <c r="AV11" i="26"/>
  <c r="AW11" i="26"/>
  <c r="AX11" i="26"/>
  <c r="AY11" i="26"/>
  <c r="AZ11" i="26"/>
  <c r="BA11" i="26"/>
  <c r="BB11" i="26"/>
  <c r="BC11" i="26"/>
  <c r="BD11" i="26"/>
  <c r="BE11" i="26"/>
  <c r="BF11" i="26"/>
  <c r="BG11" i="26"/>
  <c r="D12" i="26"/>
  <c r="E12" i="26"/>
  <c r="F12" i="26"/>
  <c r="G12" i="26"/>
  <c r="H12" i="26"/>
  <c r="J12" i="26"/>
  <c r="K12" i="26"/>
  <c r="L12" i="26"/>
  <c r="M12" i="26"/>
  <c r="T12" i="26"/>
  <c r="U12" i="26"/>
  <c r="V12" i="26"/>
  <c r="W12" i="26"/>
  <c r="X12" i="26"/>
  <c r="Y12" i="26"/>
  <c r="AD12" i="26"/>
  <c r="AE12" i="26"/>
  <c r="AF12" i="26"/>
  <c r="AR12" i="26"/>
  <c r="AS12" i="26"/>
  <c r="AT12" i="26"/>
  <c r="AU12" i="26"/>
  <c r="AV12" i="26"/>
  <c r="AW12" i="26"/>
  <c r="AX12" i="26"/>
  <c r="AY12" i="26"/>
  <c r="AZ12" i="26"/>
  <c r="BA12" i="26"/>
  <c r="BB12" i="26"/>
  <c r="BC12" i="26"/>
  <c r="BD12" i="26"/>
  <c r="BE12" i="26"/>
  <c r="BF12" i="26"/>
  <c r="BG12" i="26"/>
  <c r="D13" i="26"/>
  <c r="E13" i="26"/>
  <c r="F13" i="26"/>
  <c r="G13" i="26"/>
  <c r="H13" i="26"/>
  <c r="J13" i="26"/>
  <c r="K13" i="26"/>
  <c r="L13" i="26"/>
  <c r="M13" i="26"/>
  <c r="T13" i="26"/>
  <c r="U13" i="26"/>
  <c r="V13" i="26"/>
  <c r="W13" i="26"/>
  <c r="X13" i="26"/>
  <c r="Y13" i="26"/>
  <c r="AD13" i="26"/>
  <c r="AE13" i="26"/>
  <c r="AF13" i="26"/>
  <c r="AR13" i="26"/>
  <c r="AS13" i="26"/>
  <c r="AT13" i="26"/>
  <c r="AU13" i="26"/>
  <c r="AV13" i="26"/>
  <c r="AW13" i="26"/>
  <c r="AX13" i="26"/>
  <c r="AY13" i="26"/>
  <c r="AZ13" i="26"/>
  <c r="BA13" i="26"/>
  <c r="BB13" i="26"/>
  <c r="BC13" i="26"/>
  <c r="BD13" i="26"/>
  <c r="BE13" i="26"/>
  <c r="BF13" i="26"/>
  <c r="BG13" i="26"/>
  <c r="D14" i="26"/>
  <c r="E14" i="26"/>
  <c r="F14" i="26"/>
  <c r="G14" i="26"/>
  <c r="H14" i="26"/>
  <c r="J14" i="26"/>
  <c r="K14" i="26"/>
  <c r="L14" i="26"/>
  <c r="M14" i="26"/>
  <c r="T14" i="26"/>
  <c r="U14" i="26"/>
  <c r="V14" i="26"/>
  <c r="W14" i="26"/>
  <c r="X14" i="26"/>
  <c r="Y14" i="26"/>
  <c r="AD14" i="26"/>
  <c r="AE14" i="26"/>
  <c r="AF14" i="26"/>
  <c r="AR14" i="26"/>
  <c r="AS14" i="26"/>
  <c r="AT14" i="26"/>
  <c r="AU14" i="26"/>
  <c r="AV14" i="26"/>
  <c r="AW14" i="26"/>
  <c r="AX14" i="26"/>
  <c r="AY14" i="26"/>
  <c r="AZ14" i="26"/>
  <c r="BA14" i="26"/>
  <c r="BB14" i="26"/>
  <c r="BC14" i="26"/>
  <c r="BD14" i="26"/>
  <c r="BE14" i="26"/>
  <c r="BF14" i="26"/>
  <c r="BG14" i="26"/>
  <c r="D15" i="26"/>
  <c r="E15" i="26"/>
  <c r="F15" i="26"/>
  <c r="G15" i="26"/>
  <c r="H15" i="26"/>
  <c r="J15" i="26"/>
  <c r="K15" i="26"/>
  <c r="L15" i="26"/>
  <c r="M15" i="26"/>
  <c r="T15" i="26"/>
  <c r="U15" i="26"/>
  <c r="V15" i="26"/>
  <c r="W15" i="26"/>
  <c r="X15" i="26"/>
  <c r="Y15" i="26"/>
  <c r="AD15" i="26"/>
  <c r="AE15" i="26"/>
  <c r="AF15" i="26"/>
  <c r="AR15" i="26"/>
  <c r="AS15" i="26"/>
  <c r="AT15" i="26"/>
  <c r="AU15" i="26"/>
  <c r="AV15" i="26"/>
  <c r="AW15" i="26"/>
  <c r="AX15" i="26"/>
  <c r="AY15" i="26"/>
  <c r="AZ15" i="26"/>
  <c r="BA15" i="26"/>
  <c r="BB15" i="26"/>
  <c r="BC15" i="26"/>
  <c r="BD15" i="26"/>
  <c r="BE15" i="26"/>
  <c r="BF15" i="26"/>
  <c r="BG15" i="26"/>
  <c r="D16" i="26"/>
  <c r="E16" i="26"/>
  <c r="F16" i="26"/>
  <c r="G16" i="26"/>
  <c r="H16" i="26"/>
  <c r="J16" i="26"/>
  <c r="K16" i="26"/>
  <c r="L16" i="26"/>
  <c r="M16" i="26"/>
  <c r="T16" i="26"/>
  <c r="U16" i="26"/>
  <c r="V16" i="26"/>
  <c r="W16" i="26"/>
  <c r="X16" i="26"/>
  <c r="Y16" i="26"/>
  <c r="AD16" i="26"/>
  <c r="AE16" i="26"/>
  <c r="AF16" i="26"/>
  <c r="AR16" i="26"/>
  <c r="AS16" i="26"/>
  <c r="AT16" i="26"/>
  <c r="AU16" i="26"/>
  <c r="AV16" i="26"/>
  <c r="AW16" i="26"/>
  <c r="AX16" i="26"/>
  <c r="AY16" i="26"/>
  <c r="AZ16" i="26"/>
  <c r="BA16" i="26"/>
  <c r="BB16" i="26"/>
  <c r="BC16" i="26"/>
  <c r="BD16" i="26"/>
  <c r="BE16" i="26"/>
  <c r="BF16" i="26"/>
  <c r="BG16" i="26"/>
  <c r="D17" i="26"/>
  <c r="E17" i="26"/>
  <c r="F17" i="26"/>
  <c r="G17" i="26"/>
  <c r="H17" i="26"/>
  <c r="J17" i="26"/>
  <c r="K17" i="26"/>
  <c r="L17" i="26"/>
  <c r="M17" i="26"/>
  <c r="T17" i="26"/>
  <c r="U17" i="26"/>
  <c r="V17" i="26"/>
  <c r="W17" i="26"/>
  <c r="X17" i="26"/>
  <c r="Y17" i="26"/>
  <c r="AD17" i="26"/>
  <c r="AE17" i="26"/>
  <c r="AF17" i="26"/>
  <c r="AR17" i="26"/>
  <c r="AS17" i="26"/>
  <c r="AT17" i="26"/>
  <c r="AU17" i="26"/>
  <c r="AV17" i="26"/>
  <c r="AW17" i="26"/>
  <c r="AX17" i="26"/>
  <c r="AY17" i="26"/>
  <c r="AZ17" i="26"/>
  <c r="BA17" i="26"/>
  <c r="BB17" i="26"/>
  <c r="BC17" i="26"/>
  <c r="BD17" i="26"/>
  <c r="BE17" i="26"/>
  <c r="BF17" i="26"/>
  <c r="BG17" i="26"/>
  <c r="D18" i="26"/>
  <c r="E18" i="26"/>
  <c r="F18" i="26"/>
  <c r="G18" i="26"/>
  <c r="H18" i="26"/>
  <c r="J18" i="26"/>
  <c r="K18" i="26"/>
  <c r="L18" i="26"/>
  <c r="M18" i="26"/>
  <c r="T18" i="26"/>
  <c r="U18" i="26"/>
  <c r="V18" i="26"/>
  <c r="W18" i="26"/>
  <c r="X18" i="26"/>
  <c r="Y18" i="26"/>
  <c r="AD18" i="26"/>
  <c r="AE18" i="26"/>
  <c r="AF18" i="26"/>
  <c r="AR18" i="26"/>
  <c r="AS18" i="26"/>
  <c r="AT18" i="26"/>
  <c r="AU18" i="26"/>
  <c r="AV18" i="26"/>
  <c r="AW18" i="26"/>
  <c r="AX18" i="26"/>
  <c r="AY18" i="26"/>
  <c r="AZ18" i="26"/>
  <c r="BA18" i="26"/>
  <c r="BB18" i="26"/>
  <c r="BC18" i="26"/>
  <c r="BD18" i="26"/>
  <c r="BE18" i="26"/>
  <c r="BF18" i="26"/>
  <c r="BG18" i="26"/>
  <c r="D19" i="26"/>
  <c r="E19" i="26"/>
  <c r="F19" i="26"/>
  <c r="G19" i="26"/>
  <c r="H19" i="26"/>
  <c r="J19" i="26"/>
  <c r="K19" i="26"/>
  <c r="L19" i="26"/>
  <c r="M19" i="26"/>
  <c r="T19" i="26"/>
  <c r="U19" i="26"/>
  <c r="V19" i="26"/>
  <c r="W19" i="26"/>
  <c r="X19" i="26"/>
  <c r="Y19" i="26"/>
  <c r="AD19" i="26"/>
  <c r="AE19" i="26"/>
  <c r="AF19" i="26"/>
  <c r="AR19" i="26"/>
  <c r="AS19" i="26"/>
  <c r="AT19" i="26"/>
  <c r="AU19" i="26"/>
  <c r="AV19" i="26"/>
  <c r="AW19" i="26"/>
  <c r="AX19" i="26"/>
  <c r="AY19" i="26"/>
  <c r="AZ19" i="26"/>
  <c r="BA19" i="26"/>
  <c r="BB19" i="26"/>
  <c r="BC19" i="26"/>
  <c r="BD19" i="26"/>
  <c r="BE19" i="26"/>
  <c r="BF19" i="26"/>
  <c r="BG19" i="26"/>
  <c r="D20" i="26"/>
  <c r="E20" i="26"/>
  <c r="F20" i="26"/>
  <c r="G20" i="26"/>
  <c r="H20" i="26"/>
  <c r="J20" i="26"/>
  <c r="K20" i="26"/>
  <c r="L20" i="26"/>
  <c r="M20" i="26"/>
  <c r="T20" i="26"/>
  <c r="U20" i="26"/>
  <c r="V20" i="26"/>
  <c r="W20" i="26"/>
  <c r="X20" i="26"/>
  <c r="Y20" i="26"/>
  <c r="AD20" i="26"/>
  <c r="AE20" i="26"/>
  <c r="AF20" i="26"/>
  <c r="AR20" i="26"/>
  <c r="AS20" i="26"/>
  <c r="AT20" i="26"/>
  <c r="AU20" i="26"/>
  <c r="AV20" i="26"/>
  <c r="AW20" i="26"/>
  <c r="AX20" i="26"/>
  <c r="AY20" i="26"/>
  <c r="AZ20" i="26"/>
  <c r="BA20" i="26"/>
  <c r="BB20" i="26"/>
  <c r="BC20" i="26"/>
  <c r="BD20" i="26"/>
  <c r="BE20" i="26"/>
  <c r="BF20" i="26"/>
  <c r="BG20" i="26"/>
  <c r="D21" i="26"/>
  <c r="E21" i="26"/>
  <c r="F21" i="26"/>
  <c r="G21" i="26"/>
  <c r="H21" i="26"/>
  <c r="J21" i="26"/>
  <c r="K21" i="26"/>
  <c r="L21" i="26"/>
  <c r="M21" i="26"/>
  <c r="T21" i="26"/>
  <c r="U21" i="26"/>
  <c r="V21" i="26"/>
  <c r="W21" i="26"/>
  <c r="X21" i="26"/>
  <c r="Y21" i="26"/>
  <c r="AD21" i="26"/>
  <c r="AE21" i="26"/>
  <c r="AF21" i="26"/>
  <c r="AR21" i="26"/>
  <c r="AS21" i="26"/>
  <c r="AT21" i="26"/>
  <c r="AU21" i="26"/>
  <c r="AV21" i="26"/>
  <c r="AW21" i="26"/>
  <c r="AX21" i="26"/>
  <c r="AY21" i="26"/>
  <c r="AZ21" i="26"/>
  <c r="BA21" i="26"/>
  <c r="BB21" i="26"/>
  <c r="BC21" i="26"/>
  <c r="BD21" i="26"/>
  <c r="BE21" i="26"/>
  <c r="BF21" i="26"/>
  <c r="BG21" i="26"/>
  <c r="D22" i="26"/>
  <c r="E22" i="26"/>
  <c r="F22" i="26"/>
  <c r="G22" i="26"/>
  <c r="H22" i="26"/>
  <c r="J22" i="26"/>
  <c r="K22" i="26"/>
  <c r="L22" i="26"/>
  <c r="M22" i="26"/>
  <c r="T22" i="26"/>
  <c r="U22" i="26"/>
  <c r="V22" i="26"/>
  <c r="W22" i="26"/>
  <c r="X22" i="26"/>
  <c r="Y22" i="26"/>
  <c r="AD22" i="26"/>
  <c r="AE22" i="26"/>
  <c r="AF22" i="26"/>
  <c r="AR22" i="26"/>
  <c r="AS22" i="26"/>
  <c r="AT22" i="26"/>
  <c r="AU22" i="26"/>
  <c r="AV22" i="26"/>
  <c r="AW22" i="26"/>
  <c r="AX22" i="26"/>
  <c r="AY22" i="26"/>
  <c r="AZ22" i="26"/>
  <c r="BA22" i="26"/>
  <c r="BB22" i="26"/>
  <c r="BC22" i="26"/>
  <c r="BD22" i="26"/>
  <c r="BE22" i="26"/>
  <c r="BF22" i="26"/>
  <c r="BG22" i="26"/>
  <c r="D24" i="26"/>
  <c r="E24" i="26"/>
  <c r="F24" i="26"/>
  <c r="G24" i="26"/>
  <c r="H24" i="26"/>
  <c r="J24" i="26"/>
  <c r="K24" i="26"/>
  <c r="L24" i="26"/>
  <c r="M24" i="26"/>
  <c r="T24" i="26"/>
  <c r="U24" i="26"/>
  <c r="V24" i="26"/>
  <c r="W24" i="26"/>
  <c r="X24" i="26"/>
  <c r="Y24" i="26"/>
  <c r="AD24" i="26"/>
  <c r="AE24" i="26"/>
  <c r="AF24" i="26"/>
  <c r="AR24" i="26"/>
  <c r="AS24" i="26"/>
  <c r="AT24" i="26"/>
  <c r="AU24" i="26"/>
  <c r="AV24" i="26"/>
  <c r="AW24" i="26"/>
  <c r="AX24" i="26"/>
  <c r="AY24" i="26"/>
  <c r="AZ24" i="26"/>
  <c r="BA24" i="26"/>
  <c r="BB24" i="26"/>
  <c r="BC24" i="26"/>
  <c r="BD24" i="26"/>
  <c r="BE24" i="26"/>
  <c r="BF24" i="26"/>
  <c r="BG24" i="26"/>
  <c r="C24" i="26"/>
  <c r="C22" i="26"/>
  <c r="C21" i="26"/>
  <c r="C20" i="26"/>
  <c r="C19" i="26"/>
  <c r="C18" i="26"/>
  <c r="C17" i="26"/>
  <c r="C10" i="26"/>
  <c r="A7" i="26"/>
  <c r="C9" i="26"/>
  <c r="C8" i="26"/>
  <c r="C7" i="26"/>
  <c r="AJ48" i="1" l="1"/>
  <c r="AK48" i="1"/>
  <c r="AL48" i="1"/>
  <c r="AM48" i="1"/>
  <c r="A8" i="26"/>
  <c r="A9" i="26" s="1"/>
  <c r="A10" i="26" s="1"/>
  <c r="A11" i="26" s="1"/>
  <c r="A12" i="26" s="1"/>
  <c r="A13" i="26" s="1"/>
  <c r="A14" i="26" s="1"/>
  <c r="A15" i="26" s="1"/>
  <c r="A16" i="26" s="1"/>
  <c r="A17" i="26" s="1"/>
  <c r="A18" i="26" s="1"/>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B13" i="22"/>
  <c r="B10" i="22"/>
  <c r="B9" i="22"/>
  <c r="B8" i="22"/>
  <c r="B7" i="22"/>
  <c r="B6" i="22"/>
  <c r="AO48" i="1" l="1"/>
  <c r="I24" i="26"/>
  <c r="I22" i="26"/>
  <c r="G6" i="1"/>
  <c r="I21" i="26" s="1"/>
  <c r="G114" i="1"/>
  <c r="I20" i="26" s="1"/>
  <c r="I19" i="26"/>
  <c r="G72" i="1"/>
  <c r="I18" i="26" s="1"/>
  <c r="G66" i="1"/>
  <c r="I17" i="26" s="1"/>
  <c r="I16" i="26"/>
  <c r="G54" i="1"/>
  <c r="I15" i="26" s="1"/>
  <c r="I14" i="26"/>
  <c r="G78" i="1"/>
  <c r="I13" i="26" s="1"/>
  <c r="G84" i="1"/>
  <c r="I12" i="26" s="1"/>
  <c r="I11" i="26"/>
  <c r="I10" i="26"/>
  <c r="G42" i="1"/>
  <c r="I9" i="26" s="1"/>
  <c r="I8" i="26"/>
  <c r="G60" i="1"/>
  <c r="I7" i="26" s="1"/>
  <c r="I6" i="26"/>
  <c r="BG5" i="26" l="1"/>
  <c r="D5" i="26"/>
  <c r="E5" i="26"/>
  <c r="F5" i="26"/>
  <c r="G5" i="26"/>
  <c r="H5" i="26"/>
  <c r="I5" i="26"/>
  <c r="J5" i="26"/>
  <c r="K5" i="26"/>
  <c r="L5" i="26"/>
  <c r="M5" i="26"/>
  <c r="N5" i="26"/>
  <c r="O5" i="26"/>
  <c r="P5" i="26"/>
  <c r="Q5" i="26"/>
  <c r="R5" i="26"/>
  <c r="S5" i="26"/>
  <c r="T5" i="26"/>
  <c r="U5" i="26"/>
  <c r="V5" i="26"/>
  <c r="W5" i="26"/>
  <c r="X5" i="26"/>
  <c r="Y5" i="26"/>
  <c r="Z5" i="26"/>
  <c r="AA5" i="26"/>
  <c r="AB5" i="26"/>
  <c r="AC5" i="26"/>
  <c r="AD5" i="26"/>
  <c r="AE5" i="26"/>
  <c r="AF5" i="26"/>
  <c r="AG5" i="26"/>
  <c r="AH5" i="26"/>
  <c r="AI5" i="26"/>
  <c r="AJ5" i="26"/>
  <c r="AK5" i="26"/>
  <c r="AL5" i="26"/>
  <c r="AM5" i="26"/>
  <c r="AN5" i="26"/>
  <c r="AO5" i="26"/>
  <c r="AP5" i="26"/>
  <c r="AQ5" i="26"/>
  <c r="AR5" i="26"/>
  <c r="AS5" i="26"/>
  <c r="AT5" i="26"/>
  <c r="AU5" i="26"/>
  <c r="AV5" i="26"/>
  <c r="AW5" i="26"/>
  <c r="AX5" i="26"/>
  <c r="AY5" i="26"/>
  <c r="AZ5" i="26"/>
  <c r="BA5" i="26"/>
  <c r="BB5" i="26"/>
  <c r="BC5" i="26"/>
  <c r="BD5" i="26"/>
  <c r="BE5" i="26"/>
  <c r="BF5" i="26"/>
  <c r="Q24" i="26" l="1"/>
  <c r="Q22" i="26"/>
  <c r="Q21" i="26"/>
  <c r="Q20" i="26"/>
  <c r="Q19" i="26"/>
  <c r="Q18" i="26"/>
  <c r="Q17" i="26"/>
  <c r="Q16" i="26"/>
  <c r="Q15" i="26"/>
  <c r="Q14" i="26"/>
  <c r="Q13" i="26"/>
  <c r="Q12" i="26"/>
  <c r="Q11" i="26"/>
  <c r="Q10" i="26"/>
  <c r="Q9" i="26"/>
  <c r="Q8" i="26"/>
  <c r="Q7" i="26"/>
  <c r="O18" i="1"/>
  <c r="Q6" i="26" s="1"/>
  <c r="O24" i="26"/>
  <c r="O22" i="26"/>
  <c r="O21" i="26"/>
  <c r="O20" i="26"/>
  <c r="O19" i="26"/>
  <c r="O18" i="26"/>
  <c r="O17" i="26"/>
  <c r="O16" i="26"/>
  <c r="O15" i="26"/>
  <c r="O14" i="26"/>
  <c r="O13" i="26"/>
  <c r="O12" i="26"/>
  <c r="O11" i="26"/>
  <c r="O10" i="26"/>
  <c r="O9" i="26"/>
  <c r="O8" i="26"/>
  <c r="O7" i="26"/>
  <c r="M18" i="1"/>
  <c r="O6" i="26" s="1"/>
  <c r="L18" i="1" l="1"/>
  <c r="N6" i="26" s="1"/>
  <c r="N7" i="26"/>
  <c r="N8" i="26"/>
  <c r="N9" i="26"/>
  <c r="N10" i="26"/>
  <c r="N11" i="26"/>
  <c r="N12" i="26"/>
  <c r="N13" i="26"/>
  <c r="N14" i="26"/>
  <c r="N15" i="26"/>
  <c r="N16" i="26"/>
  <c r="N17" i="26"/>
  <c r="N18" i="26"/>
  <c r="N19" i="26"/>
  <c r="N20" i="26"/>
  <c r="N21" i="26"/>
  <c r="N22" i="26"/>
  <c r="N24" i="26"/>
  <c r="N18" i="1"/>
  <c r="P6" i="26" s="1"/>
  <c r="P7" i="26"/>
  <c r="P8" i="26"/>
  <c r="P9" i="26"/>
  <c r="P10" i="26"/>
  <c r="P11" i="26"/>
  <c r="P12" i="26"/>
  <c r="P13" i="26"/>
  <c r="P14" i="26"/>
  <c r="P15" i="26"/>
  <c r="P16" i="26"/>
  <c r="P17" i="26"/>
  <c r="P18" i="26"/>
  <c r="P19" i="26"/>
  <c r="P20" i="26"/>
  <c r="P21" i="26"/>
  <c r="P22" i="26"/>
  <c r="P24" i="26"/>
  <c r="B29" i="18"/>
  <c r="BB104" i="22"/>
  <c r="AE104" i="22" l="1"/>
  <c r="AI104" i="22"/>
  <c r="AM104" i="22"/>
  <c r="AQ104" i="22"/>
  <c r="AU104" i="22"/>
  <c r="AY104" i="22"/>
  <c r="AF104" i="22"/>
  <c r="AJ104" i="22"/>
  <c r="AN104" i="22"/>
  <c r="AR104" i="22"/>
  <c r="AV104" i="22"/>
  <c r="AZ104" i="22"/>
  <c r="AG104" i="22"/>
  <c r="AK104" i="22"/>
  <c r="AO104" i="22"/>
  <c r="AS104" i="22"/>
  <c r="AW104" i="22"/>
  <c r="BA104" i="22"/>
  <c r="AD104" i="22"/>
  <c r="AH104" i="22"/>
  <c r="AL104" i="22"/>
  <c r="AP104" i="22"/>
  <c r="AT104" i="22"/>
  <c r="AX104" i="22"/>
  <c r="B61" i="22"/>
  <c r="L75" i="22" l="1"/>
  <c r="AB75" i="22"/>
  <c r="R75" i="22"/>
  <c r="M75" i="22"/>
  <c r="W75" i="22"/>
  <c r="K75" i="22"/>
  <c r="H91" i="22"/>
  <c r="X91" i="22"/>
  <c r="O91" i="22"/>
  <c r="K91" i="22"/>
  <c r="G91" i="22"/>
  <c r="N91" i="22"/>
  <c r="I91" i="22"/>
  <c r="S103" i="22"/>
  <c r="L103" i="22"/>
  <c r="AB103" i="22"/>
  <c r="Q103" i="22"/>
  <c r="V103" i="22"/>
  <c r="D103" i="22"/>
  <c r="D98" i="22"/>
  <c r="P75" i="22"/>
  <c r="F75" i="22"/>
  <c r="V75" i="22"/>
  <c r="U75" i="22"/>
  <c r="I75" i="22"/>
  <c r="S75" i="22"/>
  <c r="L91" i="22"/>
  <c r="AB91" i="22"/>
  <c r="U91" i="22"/>
  <c r="Q91" i="22"/>
  <c r="M91" i="22"/>
  <c r="S91" i="22"/>
  <c r="G103" i="22"/>
  <c r="W103" i="22"/>
  <c r="P103" i="22"/>
  <c r="E103" i="22"/>
  <c r="U103" i="22"/>
  <c r="J103" i="22"/>
  <c r="R103" i="22"/>
  <c r="H75" i="22"/>
  <c r="N75" i="22"/>
  <c r="O75" i="22"/>
  <c r="AA75" i="22"/>
  <c r="J91" i="22"/>
  <c r="AA91" i="22"/>
  <c r="D91" i="22"/>
  <c r="H103" i="22"/>
  <c r="M103" i="22"/>
  <c r="N103" i="22"/>
  <c r="I68" i="22"/>
  <c r="Y68" i="22"/>
  <c r="X68" i="22"/>
  <c r="V68" i="22"/>
  <c r="G68" i="22"/>
  <c r="T68" i="22"/>
  <c r="E72" i="22"/>
  <c r="U72" i="22"/>
  <c r="S72" i="22"/>
  <c r="P72" i="22"/>
  <c r="Z72" i="22"/>
  <c r="J72" i="22"/>
  <c r="D72" i="22"/>
  <c r="T76" i="22"/>
  <c r="J76" i="22"/>
  <c r="Z76" i="22"/>
  <c r="G76" i="22"/>
  <c r="Q76" i="22"/>
  <c r="AA76" i="22"/>
  <c r="N80" i="22"/>
  <c r="G80" i="22"/>
  <c r="W80" i="22"/>
  <c r="P80" i="22"/>
  <c r="Q80" i="22"/>
  <c r="Y80" i="22"/>
  <c r="K84" i="22"/>
  <c r="AA84" i="22"/>
  <c r="T84" i="22"/>
  <c r="M84" i="22"/>
  <c r="V84" i="22"/>
  <c r="J84" i="22"/>
  <c r="G88" i="22"/>
  <c r="W88" i="22"/>
  <c r="P88" i="22"/>
  <c r="E88" i="22"/>
  <c r="N88" i="22"/>
  <c r="Y88" i="22"/>
  <c r="D88" i="22"/>
  <c r="T92" i="22"/>
  <c r="M92" i="22"/>
  <c r="N92" i="22"/>
  <c r="J92" i="22"/>
  <c r="K92" i="22"/>
  <c r="D92" i="22"/>
  <c r="P96" i="22"/>
  <c r="G96" i="22"/>
  <c r="I96" i="22"/>
  <c r="E96" i="22"/>
  <c r="Z96" i="22"/>
  <c r="K96" i="22"/>
  <c r="L100" i="22"/>
  <c r="M100" i="22"/>
  <c r="I100" i="22"/>
  <c r="AB100" i="22"/>
  <c r="U100" i="22"/>
  <c r="V100" i="22"/>
  <c r="G104" i="22"/>
  <c r="W104" i="22"/>
  <c r="P104" i="22"/>
  <c r="E104" i="22"/>
  <c r="U104" i="22"/>
  <c r="F104" i="22"/>
  <c r="Z104" i="22"/>
  <c r="S108" i="22"/>
  <c r="T108" i="22"/>
  <c r="I108" i="22"/>
  <c r="Y108" i="22"/>
  <c r="AA108" i="22"/>
  <c r="W108" i="22"/>
  <c r="T75" i="22"/>
  <c r="Z75" i="22"/>
  <c r="Q75" i="22"/>
  <c r="P91" i="22"/>
  <c r="Z91" i="22"/>
  <c r="R91" i="22"/>
  <c r="K103" i="22"/>
  <c r="T103" i="22"/>
  <c r="Y103" i="22"/>
  <c r="M68" i="22"/>
  <c r="H68" i="22"/>
  <c r="F68" i="22"/>
  <c r="AA68" i="22"/>
  <c r="R68" i="22"/>
  <c r="L68" i="22"/>
  <c r="I72" i="22"/>
  <c r="Y72" i="22"/>
  <c r="X72" i="22"/>
  <c r="V72" i="22"/>
  <c r="G72" i="22"/>
  <c r="T72" i="22"/>
  <c r="H76" i="22"/>
  <c r="X76" i="22"/>
  <c r="N76" i="22"/>
  <c r="E76" i="22"/>
  <c r="O76" i="22"/>
  <c r="Y76" i="22"/>
  <c r="D76" i="22"/>
  <c r="R80" i="22"/>
  <c r="K80" i="22"/>
  <c r="AA80" i="22"/>
  <c r="T80" i="22"/>
  <c r="E80" i="22"/>
  <c r="D80" i="22"/>
  <c r="O84" i="22"/>
  <c r="H84" i="22"/>
  <c r="X84" i="22"/>
  <c r="U84" i="22"/>
  <c r="I84" i="22"/>
  <c r="R84" i="22"/>
  <c r="K88" i="22"/>
  <c r="AA88" i="22"/>
  <c r="T88" i="22"/>
  <c r="M88" i="22"/>
  <c r="V88" i="22"/>
  <c r="J88" i="22"/>
  <c r="H92" i="22"/>
  <c r="X92" i="22"/>
  <c r="R92" i="22"/>
  <c r="S92" i="22"/>
  <c r="O92" i="22"/>
  <c r="Q92" i="22"/>
  <c r="F92" i="22"/>
  <c r="T96" i="22"/>
  <c r="M96" i="22"/>
  <c r="N96" i="22"/>
  <c r="J96" i="22"/>
  <c r="V96" i="22"/>
  <c r="Q96" i="22"/>
  <c r="P100" i="22"/>
  <c r="R100" i="22"/>
  <c r="N100" i="22"/>
  <c r="E100" i="22"/>
  <c r="Y100" i="22"/>
  <c r="F100" i="22"/>
  <c r="K104" i="22"/>
  <c r="AA104" i="22"/>
  <c r="T104" i="22"/>
  <c r="I104" i="22"/>
  <c r="Y104" i="22"/>
  <c r="V104" i="22"/>
  <c r="G108" i="22"/>
  <c r="H108" i="22"/>
  <c r="X108" i="22"/>
  <c r="M108" i="22"/>
  <c r="N108" i="22"/>
  <c r="F108" i="22"/>
  <c r="D108" i="22"/>
  <c r="J75" i="22"/>
  <c r="D75" i="22"/>
  <c r="V91" i="22"/>
  <c r="AA103" i="22"/>
  <c r="Z103" i="22"/>
  <c r="E68" i="22"/>
  <c r="S68" i="22"/>
  <c r="Z68" i="22"/>
  <c r="D68" i="22"/>
  <c r="N72" i="22"/>
  <c r="O72" i="22"/>
  <c r="W72" i="22"/>
  <c r="F76" i="22"/>
  <c r="U76" i="22"/>
  <c r="S76" i="22"/>
  <c r="Z80" i="22"/>
  <c r="L80" i="22"/>
  <c r="I80" i="22"/>
  <c r="W84" i="22"/>
  <c r="E84" i="22"/>
  <c r="Y84" i="22"/>
  <c r="S88" i="22"/>
  <c r="AB88" i="22"/>
  <c r="Q88" i="22"/>
  <c r="P92" i="22"/>
  <c r="I92" i="22"/>
  <c r="Z92" i="22"/>
  <c r="L96" i="22"/>
  <c r="W96" i="22"/>
  <c r="U96" i="22"/>
  <c r="H100" i="22"/>
  <c r="AA100" i="22"/>
  <c r="O100" i="22"/>
  <c r="Z100" i="22"/>
  <c r="L104" i="22"/>
  <c r="Q104" i="22"/>
  <c r="D104" i="22"/>
  <c r="P108" i="22"/>
  <c r="U108" i="22"/>
  <c r="J108" i="22"/>
  <c r="G83" i="22"/>
  <c r="W83" i="22"/>
  <c r="P83" i="22"/>
  <c r="E83" i="22"/>
  <c r="N83" i="22"/>
  <c r="Y83" i="22"/>
  <c r="Z83" i="22"/>
  <c r="T95" i="22"/>
  <c r="J95" i="22"/>
  <c r="F95" i="22"/>
  <c r="AA95" i="22"/>
  <c r="W95" i="22"/>
  <c r="D95" i="22"/>
  <c r="S107" i="22"/>
  <c r="L107" i="22"/>
  <c r="AB107" i="22"/>
  <c r="Q107" i="22"/>
  <c r="V107" i="22"/>
  <c r="D107" i="22"/>
  <c r="P63" i="22"/>
  <c r="E63" i="22"/>
  <c r="U63" i="22"/>
  <c r="N63" i="22"/>
  <c r="G63" i="22"/>
  <c r="K63" i="22"/>
  <c r="L67" i="22"/>
  <c r="AB67" i="22"/>
  <c r="Q67" i="22"/>
  <c r="J67" i="22"/>
  <c r="Z67" i="22"/>
  <c r="AA67" i="22"/>
  <c r="E75" i="22"/>
  <c r="T91" i="22"/>
  <c r="W91" i="22"/>
  <c r="X103" i="22"/>
  <c r="Q68" i="22"/>
  <c r="K68" i="22"/>
  <c r="AB68" i="22"/>
  <c r="M72" i="22"/>
  <c r="F72" i="22"/>
  <c r="R72" i="22"/>
  <c r="L76" i="22"/>
  <c r="R76" i="22"/>
  <c r="W76" i="22"/>
  <c r="F80" i="22"/>
  <c r="O80" i="22"/>
  <c r="X80" i="22"/>
  <c r="M80" i="22"/>
  <c r="L84" i="22"/>
  <c r="F84" i="22"/>
  <c r="Z84" i="22"/>
  <c r="H88" i="22"/>
  <c r="U88" i="22"/>
  <c r="R88" i="22"/>
  <c r="AB92" i="22"/>
  <c r="Y92" i="22"/>
  <c r="V92" i="22"/>
  <c r="X96" i="22"/>
  <c r="S96" i="22"/>
  <c r="F96" i="22"/>
  <c r="T100" i="22"/>
  <c r="S100" i="22"/>
  <c r="K100" i="22"/>
  <c r="O104" i="22"/>
  <c r="X104" i="22"/>
  <c r="N104" i="22"/>
  <c r="K108" i="22"/>
  <c r="AB108" i="22"/>
  <c r="Z108" i="22"/>
  <c r="K83" i="22"/>
  <c r="AA83" i="22"/>
  <c r="T83" i="22"/>
  <c r="M83" i="22"/>
  <c r="V83" i="22"/>
  <c r="J83" i="22"/>
  <c r="H95" i="22"/>
  <c r="X95" i="22"/>
  <c r="O95" i="22"/>
  <c r="K95" i="22"/>
  <c r="G95" i="22"/>
  <c r="Y95" i="22"/>
  <c r="G107" i="22"/>
  <c r="W107" i="22"/>
  <c r="P107" i="22"/>
  <c r="E107" i="22"/>
  <c r="U107" i="22"/>
  <c r="J107" i="22"/>
  <c r="T63" i="22"/>
  <c r="I63" i="22"/>
  <c r="Y63" i="22"/>
  <c r="R63" i="22"/>
  <c r="W63" i="22"/>
  <c r="S63" i="22"/>
  <c r="P67" i="22"/>
  <c r="E67" i="22"/>
  <c r="U67" i="22"/>
  <c r="N67" i="22"/>
  <c r="G67" i="22"/>
  <c r="K67" i="22"/>
  <c r="E91" i="22"/>
  <c r="I103" i="22"/>
  <c r="P68" i="22"/>
  <c r="Q72" i="22"/>
  <c r="AB72" i="22"/>
  <c r="V76" i="22"/>
  <c r="J80" i="22"/>
  <c r="AB80" i="22"/>
  <c r="P84" i="22"/>
  <c r="D84" i="22"/>
  <c r="F88" i="22"/>
  <c r="G92" i="22"/>
  <c r="AA92" i="22"/>
  <c r="Y96" i="22"/>
  <c r="G100" i="22"/>
  <c r="Q100" i="22"/>
  <c r="AB104" i="22"/>
  <c r="O108" i="22"/>
  <c r="R108" i="22"/>
  <c r="O83" i="22"/>
  <c r="X83" i="22"/>
  <c r="I83" i="22"/>
  <c r="L95" i="22"/>
  <c r="U95" i="22"/>
  <c r="M95" i="22"/>
  <c r="K107" i="22"/>
  <c r="T107" i="22"/>
  <c r="Y107" i="22"/>
  <c r="H63" i="22"/>
  <c r="M63" i="22"/>
  <c r="V63" i="22"/>
  <c r="D63" i="22"/>
  <c r="I67" i="22"/>
  <c r="R67" i="22"/>
  <c r="S67" i="22"/>
  <c r="E69" i="22"/>
  <c r="U69" i="22"/>
  <c r="P69" i="22"/>
  <c r="N69" i="22"/>
  <c r="W69" i="22"/>
  <c r="R69" i="22"/>
  <c r="D69" i="22"/>
  <c r="Q73" i="22"/>
  <c r="K73" i="22"/>
  <c r="H73" i="22"/>
  <c r="L73" i="22"/>
  <c r="G73" i="22"/>
  <c r="T73" i="22"/>
  <c r="N81" i="22"/>
  <c r="G81" i="22"/>
  <c r="W81" i="22"/>
  <c r="P81" i="22"/>
  <c r="I81" i="22"/>
  <c r="E81" i="22"/>
  <c r="K85" i="22"/>
  <c r="AA85" i="22"/>
  <c r="T85" i="22"/>
  <c r="M85" i="22"/>
  <c r="V85" i="22"/>
  <c r="R85" i="22"/>
  <c r="G89" i="22"/>
  <c r="H89" i="22"/>
  <c r="X89" i="22"/>
  <c r="U89" i="22"/>
  <c r="V89" i="22"/>
  <c r="W89" i="22"/>
  <c r="D89" i="22"/>
  <c r="T93" i="22"/>
  <c r="J93" i="22"/>
  <c r="F93" i="22"/>
  <c r="AA93" i="22"/>
  <c r="W93" i="22"/>
  <c r="Y93" i="22"/>
  <c r="P97" i="22"/>
  <c r="E97" i="22"/>
  <c r="Z97" i="22"/>
  <c r="V97" i="22"/>
  <c r="R97" i="22"/>
  <c r="I97" i="22"/>
  <c r="K101" i="22"/>
  <c r="AA101" i="22"/>
  <c r="T101" i="22"/>
  <c r="I101" i="22"/>
  <c r="Y101" i="22"/>
  <c r="Z101" i="22"/>
  <c r="G105" i="22"/>
  <c r="W105" i="22"/>
  <c r="P105" i="22"/>
  <c r="E105" i="22"/>
  <c r="U105" i="22"/>
  <c r="J105" i="22"/>
  <c r="D105" i="22"/>
  <c r="T109" i="22"/>
  <c r="I109" i="22"/>
  <c r="Y109" i="22"/>
  <c r="K109" i="22"/>
  <c r="N109" i="22"/>
  <c r="O109" i="22"/>
  <c r="L79" i="22"/>
  <c r="E79" i="22"/>
  <c r="Z79" i="22"/>
  <c r="W79" i="22"/>
  <c r="T79" i="22"/>
  <c r="K79" i="22"/>
  <c r="G87" i="22"/>
  <c r="W87" i="22"/>
  <c r="P87" i="22"/>
  <c r="E87" i="22"/>
  <c r="N87" i="22"/>
  <c r="Y87" i="22"/>
  <c r="Z87" i="22"/>
  <c r="T99" i="22"/>
  <c r="J99" i="22"/>
  <c r="F99" i="22"/>
  <c r="AA99" i="22"/>
  <c r="W99" i="22"/>
  <c r="D99" i="22"/>
  <c r="M70" i="22"/>
  <c r="H70" i="22"/>
  <c r="F70" i="22"/>
  <c r="AA70" i="22"/>
  <c r="W70" i="22"/>
  <c r="R70" i="22"/>
  <c r="I74" i="22"/>
  <c r="H74" i="22"/>
  <c r="AB74" i="22"/>
  <c r="V74" i="22"/>
  <c r="L74" i="22"/>
  <c r="AA74" i="22"/>
  <c r="H78" i="22"/>
  <c r="X78" i="22"/>
  <c r="N78" i="22"/>
  <c r="E78" i="22"/>
  <c r="O78" i="22"/>
  <c r="Y78" i="22"/>
  <c r="D78" i="22"/>
  <c r="O82" i="22"/>
  <c r="H82" i="22"/>
  <c r="X82" i="22"/>
  <c r="E82" i="22"/>
  <c r="Q82" i="22"/>
  <c r="R82" i="22"/>
  <c r="O86" i="22"/>
  <c r="H86" i="22"/>
  <c r="X86" i="22"/>
  <c r="U86" i="22"/>
  <c r="I86" i="22"/>
  <c r="J86" i="22"/>
  <c r="L90" i="22"/>
  <c r="AB90" i="22"/>
  <c r="W90" i="22"/>
  <c r="Y90" i="22"/>
  <c r="U90" i="22"/>
  <c r="F90" i="22"/>
  <c r="H94" i="22"/>
  <c r="X94" i="22"/>
  <c r="R94" i="22"/>
  <c r="S94" i="22"/>
  <c r="O94" i="22"/>
  <c r="AA94" i="22"/>
  <c r="V94" i="22"/>
  <c r="T98" i="22"/>
  <c r="M98" i="22"/>
  <c r="N98" i="22"/>
  <c r="J98" i="22"/>
  <c r="Q98" i="22"/>
  <c r="K98" i="22"/>
  <c r="S102" i="22"/>
  <c r="L102" i="22"/>
  <c r="AB102" i="22"/>
  <c r="Q102" i="22"/>
  <c r="R102" i="22"/>
  <c r="D102" i="22"/>
  <c r="O106" i="22"/>
  <c r="H106" i="22"/>
  <c r="X106" i="22"/>
  <c r="M106" i="22"/>
  <c r="N106" i="22"/>
  <c r="J106" i="22"/>
  <c r="L110" i="22"/>
  <c r="AB110" i="22"/>
  <c r="Q110" i="22"/>
  <c r="R110" i="22"/>
  <c r="AA110" i="22"/>
  <c r="D110" i="22"/>
  <c r="X75" i="22"/>
  <c r="F91" i="22"/>
  <c r="F103" i="22"/>
  <c r="O68" i="22"/>
  <c r="H72" i="22"/>
  <c r="L72" i="22"/>
  <c r="M76" i="22"/>
  <c r="V80" i="22"/>
  <c r="U80" i="22"/>
  <c r="AB84" i="22"/>
  <c r="O88" i="22"/>
  <c r="I88" i="22"/>
  <c r="W92" i="22"/>
  <c r="H96" i="22"/>
  <c r="O96" i="22"/>
  <c r="W100" i="22"/>
  <c r="D100" i="22"/>
  <c r="M104" i="22"/>
  <c r="L108" i="22"/>
  <c r="V108" i="22"/>
  <c r="S83" i="22"/>
  <c r="AB83" i="22"/>
  <c r="Q83" i="22"/>
  <c r="P95" i="22"/>
  <c r="Z95" i="22"/>
  <c r="R95" i="22"/>
  <c r="O107" i="22"/>
  <c r="X107" i="22"/>
  <c r="F107" i="22"/>
  <c r="L63" i="22"/>
  <c r="Q63" i="22"/>
  <c r="Z63" i="22"/>
  <c r="H67" i="22"/>
  <c r="M67" i="22"/>
  <c r="V67" i="22"/>
  <c r="D67" i="22"/>
  <c r="I69" i="22"/>
  <c r="Y69" i="22"/>
  <c r="V69" i="22"/>
  <c r="S69" i="22"/>
  <c r="O69" i="22"/>
  <c r="AB69" i="22"/>
  <c r="E73" i="22"/>
  <c r="U73" i="22"/>
  <c r="P73" i="22"/>
  <c r="N73" i="22"/>
  <c r="W73" i="22"/>
  <c r="R73" i="22"/>
  <c r="D73" i="22"/>
  <c r="R81" i="22"/>
  <c r="K81" i="22"/>
  <c r="AA81" i="22"/>
  <c r="T81" i="22"/>
  <c r="Y81" i="22"/>
  <c r="U81" i="22"/>
  <c r="O85" i="22"/>
  <c r="H85" i="22"/>
  <c r="X85" i="22"/>
  <c r="U85" i="22"/>
  <c r="I85" i="22"/>
  <c r="Z85" i="22"/>
  <c r="K89" i="22"/>
  <c r="L89" i="22"/>
  <c r="AB89" i="22"/>
  <c r="Z89" i="22"/>
  <c r="AA89" i="22"/>
  <c r="R89" i="22"/>
  <c r="H93" i="22"/>
  <c r="X93" i="22"/>
  <c r="O93" i="22"/>
  <c r="K93" i="22"/>
  <c r="G93" i="22"/>
  <c r="I93" i="22"/>
  <c r="D93" i="22"/>
  <c r="T97" i="22"/>
  <c r="J97" i="22"/>
  <c r="F97" i="22"/>
  <c r="AA97" i="22"/>
  <c r="W97" i="22"/>
  <c r="N97" i="22"/>
  <c r="O101" i="22"/>
  <c r="H101" i="22"/>
  <c r="X101" i="22"/>
  <c r="M101" i="22"/>
  <c r="F101" i="22"/>
  <c r="N101" i="22"/>
  <c r="K105" i="22"/>
  <c r="AA105" i="22"/>
  <c r="T105" i="22"/>
  <c r="I105" i="22"/>
  <c r="Y105" i="22"/>
  <c r="Z105" i="22"/>
  <c r="H109" i="22"/>
  <c r="X109" i="22"/>
  <c r="M109" i="22"/>
  <c r="J109" i="22"/>
  <c r="S109" i="22"/>
  <c r="V109" i="22"/>
  <c r="D109" i="22"/>
  <c r="R107" i="22"/>
  <c r="F79" i="22"/>
  <c r="M79" i="22"/>
  <c r="G79" i="22"/>
  <c r="AA79" i="22"/>
  <c r="X79" i="22"/>
  <c r="Q79" i="22"/>
  <c r="K87" i="22"/>
  <c r="AA87" i="22"/>
  <c r="T87" i="22"/>
  <c r="M87" i="22"/>
  <c r="V87" i="22"/>
  <c r="J87" i="22"/>
  <c r="H99" i="22"/>
  <c r="X99" i="22"/>
  <c r="O99" i="22"/>
  <c r="K99" i="22"/>
  <c r="G99" i="22"/>
  <c r="N99" i="22"/>
  <c r="I99" i="22"/>
  <c r="Q70" i="22"/>
  <c r="N70" i="22"/>
  <c r="K70" i="22"/>
  <c r="J70" i="22"/>
  <c r="O70" i="22"/>
  <c r="AB70" i="22"/>
  <c r="M74" i="22"/>
  <c r="N74" i="22"/>
  <c r="F74" i="22"/>
  <c r="Z74" i="22"/>
  <c r="W74" i="22"/>
  <c r="G74" i="22"/>
  <c r="L78" i="22"/>
  <c r="AB78" i="22"/>
  <c r="R78" i="22"/>
  <c r="M78" i="22"/>
  <c r="W78" i="22"/>
  <c r="AA78" i="22"/>
  <c r="F82" i="22"/>
  <c r="S82" i="22"/>
  <c r="L82" i="22"/>
  <c r="AB82" i="22"/>
  <c r="N82" i="22"/>
  <c r="Y82" i="22"/>
  <c r="D82" i="22"/>
  <c r="S86" i="22"/>
  <c r="L86" i="22"/>
  <c r="AB86" i="22"/>
  <c r="F86" i="22"/>
  <c r="Q86" i="22"/>
  <c r="R86" i="22"/>
  <c r="P90" i="22"/>
  <c r="G90" i="22"/>
  <c r="I90" i="22"/>
  <c r="E90" i="22"/>
  <c r="Z90" i="22"/>
  <c r="AA90" i="22"/>
  <c r="L94" i="22"/>
  <c r="AB94" i="22"/>
  <c r="W94" i="22"/>
  <c r="Y94" i="22"/>
  <c r="U94" i="22"/>
  <c r="K94" i="22"/>
  <c r="H98" i="22"/>
  <c r="X98" i="22"/>
  <c r="R98" i="22"/>
  <c r="S98" i="22"/>
  <c r="O98" i="22"/>
  <c r="V98" i="22"/>
  <c r="G102" i="22"/>
  <c r="W102" i="22"/>
  <c r="P102" i="22"/>
  <c r="E102" i="22"/>
  <c r="U102" i="22"/>
  <c r="F102" i="22"/>
  <c r="J102" i="22"/>
  <c r="S106" i="22"/>
  <c r="L106" i="22"/>
  <c r="AB106" i="22"/>
  <c r="Q106" i="22"/>
  <c r="R106" i="22"/>
  <c r="D106" i="22"/>
  <c r="P110" i="22"/>
  <c r="E110" i="22"/>
  <c r="U110" i="22"/>
  <c r="Z110" i="22"/>
  <c r="F110" i="22"/>
  <c r="G110" i="22"/>
  <c r="Y75" i="22"/>
  <c r="W68" i="22"/>
  <c r="AB76" i="22"/>
  <c r="H80" i="22"/>
  <c r="Q84" i="22"/>
  <c r="L92" i="22"/>
  <c r="R96" i="22"/>
  <c r="J100" i="22"/>
  <c r="J104" i="22"/>
  <c r="L83" i="22"/>
  <c r="D83" i="22"/>
  <c r="V95" i="22"/>
  <c r="H107" i="22"/>
  <c r="N107" i="22"/>
  <c r="J63" i="22"/>
  <c r="X67" i="22"/>
  <c r="O67" i="22"/>
  <c r="K69" i="22"/>
  <c r="L69" i="22"/>
  <c r="J69" i="22"/>
  <c r="F73" i="22"/>
  <c r="X73" i="22"/>
  <c r="J73" i="22"/>
  <c r="Z81" i="22"/>
  <c r="L81" i="22"/>
  <c r="Q81" i="22"/>
  <c r="W85" i="22"/>
  <c r="E85" i="22"/>
  <c r="Y85" i="22"/>
  <c r="S89" i="22"/>
  <c r="M89" i="22"/>
  <c r="Q89" i="22"/>
  <c r="P93" i="22"/>
  <c r="Z93" i="22"/>
  <c r="R93" i="22"/>
  <c r="L97" i="22"/>
  <c r="U97" i="22"/>
  <c r="M97" i="22"/>
  <c r="G101" i="22"/>
  <c r="P101" i="22"/>
  <c r="U101" i="22"/>
  <c r="R101" i="22"/>
  <c r="L105" i="22"/>
  <c r="Q105" i="22"/>
  <c r="R105" i="22"/>
  <c r="E109" i="22"/>
  <c r="Z109" i="22"/>
  <c r="G109" i="22"/>
  <c r="N79" i="22"/>
  <c r="S79" i="22"/>
  <c r="Y79" i="22"/>
  <c r="S87" i="22"/>
  <c r="AB87" i="22"/>
  <c r="Q87" i="22"/>
  <c r="P99" i="22"/>
  <c r="Z99" i="22"/>
  <c r="R99" i="22"/>
  <c r="I70" i="22"/>
  <c r="X70" i="22"/>
  <c r="L70" i="22"/>
  <c r="E74" i="22"/>
  <c r="X74" i="22"/>
  <c r="T74" i="22"/>
  <c r="D74" i="22"/>
  <c r="J78" i="22"/>
  <c r="G78" i="22"/>
  <c r="S78" i="22"/>
  <c r="AA82" i="22"/>
  <c r="U82" i="22"/>
  <c r="J82" i="22"/>
  <c r="AA86" i="22"/>
  <c r="M86" i="22"/>
  <c r="Z86" i="22"/>
  <c r="X90" i="22"/>
  <c r="S90" i="22"/>
  <c r="V90" i="22"/>
  <c r="T94" i="22"/>
  <c r="N94" i="22"/>
  <c r="F94" i="22"/>
  <c r="P98" i="22"/>
  <c r="I98" i="22"/>
  <c r="Z98" i="22"/>
  <c r="O102" i="22"/>
  <c r="X102" i="22"/>
  <c r="N102" i="22"/>
  <c r="K106" i="22"/>
  <c r="T106" i="22"/>
  <c r="Y106" i="22"/>
  <c r="H110" i="22"/>
  <c r="M110" i="22"/>
  <c r="S110" i="22"/>
  <c r="W110" i="22"/>
  <c r="F83" i="22"/>
  <c r="N95" i="22"/>
  <c r="AA63" i="22"/>
  <c r="Q69" i="22"/>
  <c r="H69" i="22"/>
  <c r="M73" i="22"/>
  <c r="Z73" i="22"/>
  <c r="J81" i="22"/>
  <c r="AB81" i="22"/>
  <c r="P85" i="22"/>
  <c r="D85" i="22"/>
  <c r="T89" i="22"/>
  <c r="J89" i="22"/>
  <c r="V93" i="22"/>
  <c r="AB97" i="22"/>
  <c r="Y97" i="22"/>
  <c r="E101" i="22"/>
  <c r="S105" i="22"/>
  <c r="V105" i="22"/>
  <c r="U109" i="22"/>
  <c r="H79" i="22"/>
  <c r="P79" i="22"/>
  <c r="L87" i="22"/>
  <c r="D87" i="22"/>
  <c r="E99" i="22"/>
  <c r="Y99" i="22"/>
  <c r="V70" i="22"/>
  <c r="U74" i="22"/>
  <c r="Y74" i="22"/>
  <c r="Z78" i="22"/>
  <c r="K82" i="22"/>
  <c r="I82" i="22"/>
  <c r="T86" i="22"/>
  <c r="V86" i="22"/>
  <c r="R90" i="22"/>
  <c r="D90" i="22"/>
  <c r="J94" i="22"/>
  <c r="G98" i="22"/>
  <c r="AA98" i="22"/>
  <c r="M102" i="22"/>
  <c r="AA106" i="22"/>
  <c r="I106" i="22"/>
  <c r="X110" i="22"/>
  <c r="V110" i="22"/>
  <c r="J68" i="22"/>
  <c r="S80" i="22"/>
  <c r="Z88" i="22"/>
  <c r="X100" i="22"/>
  <c r="R83" i="22"/>
  <c r="AA107" i="22"/>
  <c r="T67" i="22"/>
  <c r="F69" i="22"/>
  <c r="X69" i="22"/>
  <c r="Y73" i="22"/>
  <c r="AB73" i="22"/>
  <c r="V81" i="22"/>
  <c r="M81" i="22"/>
  <c r="AB85" i="22"/>
  <c r="Q85" i="22"/>
  <c r="E89" i="22"/>
  <c r="L93" i="22"/>
  <c r="M93" i="22"/>
  <c r="O97" i="22"/>
  <c r="D97" i="22"/>
  <c r="Q101" i="22"/>
  <c r="Y91" i="22"/>
  <c r="U68" i="22"/>
  <c r="K72" i="22"/>
  <c r="I76" i="22"/>
  <c r="G84" i="22"/>
  <c r="L88" i="22"/>
  <c r="E92" i="22"/>
  <c r="AA96" i="22"/>
  <c r="S104" i="22"/>
  <c r="E108" i="22"/>
  <c r="U83" i="22"/>
  <c r="AB95" i="22"/>
  <c r="I95" i="22"/>
  <c r="I107" i="22"/>
  <c r="X63" i="22"/>
  <c r="O63" i="22"/>
  <c r="Y67" i="22"/>
  <c r="M69" i="22"/>
  <c r="AA69" i="22"/>
  <c r="Z69" i="22"/>
  <c r="I73" i="22"/>
  <c r="V73" i="22"/>
  <c r="O73" i="22"/>
  <c r="F81" i="22"/>
  <c r="O81" i="22"/>
  <c r="X81" i="22"/>
  <c r="D81" i="22"/>
  <c r="L85" i="22"/>
  <c r="F85" i="22"/>
  <c r="J85" i="22"/>
  <c r="P89" i="22"/>
  <c r="F89" i="22"/>
  <c r="Y89" i="22"/>
  <c r="AB93" i="22"/>
  <c r="Q93" i="22"/>
  <c r="N93" i="22"/>
  <c r="X97" i="22"/>
  <c r="K97" i="22"/>
  <c r="S97" i="22"/>
  <c r="S101" i="22"/>
  <c r="AB101" i="22"/>
  <c r="V101" i="22"/>
  <c r="O105" i="22"/>
  <c r="X105" i="22"/>
  <c r="F105" i="22"/>
  <c r="L109" i="22"/>
  <c r="Q109" i="22"/>
  <c r="AA109" i="22"/>
  <c r="R79" i="22"/>
  <c r="I79" i="22"/>
  <c r="U79" i="22"/>
  <c r="H87" i="22"/>
  <c r="U87" i="22"/>
  <c r="R87" i="22"/>
  <c r="AB99" i="22"/>
  <c r="Q99" i="22"/>
  <c r="S99" i="22"/>
  <c r="U70" i="22"/>
  <c r="P70" i="22"/>
  <c r="Z70" i="22"/>
  <c r="Q74" i="22"/>
  <c r="K74" i="22"/>
  <c r="O74" i="22"/>
  <c r="P78" i="22"/>
  <c r="V78" i="22"/>
  <c r="I78" i="22"/>
  <c r="G82" i="22"/>
  <c r="P82" i="22"/>
  <c r="V82" i="22"/>
  <c r="G86" i="22"/>
  <c r="P86" i="22"/>
  <c r="N86" i="22"/>
  <c r="D86" i="22"/>
  <c r="M90" i="22"/>
  <c r="J90" i="22"/>
  <c r="K90" i="22"/>
  <c r="G94" i="22"/>
  <c r="E94" i="22"/>
  <c r="Q94" i="22"/>
  <c r="AB98" i="22"/>
  <c r="Y98" i="22"/>
  <c r="F98" i="22"/>
  <c r="AA102" i="22"/>
  <c r="I102" i="22"/>
  <c r="V102" i="22"/>
  <c r="W106" i="22"/>
  <c r="E106" i="22"/>
  <c r="F106" i="22"/>
  <c r="T110" i="22"/>
  <c r="Y110" i="22"/>
  <c r="N110" i="22"/>
  <c r="S95" i="22"/>
  <c r="O103" i="22"/>
  <c r="N68" i="22"/>
  <c r="AA72" i="22"/>
  <c r="K76" i="22"/>
  <c r="S84" i="22"/>
  <c r="X88" i="22"/>
  <c r="U92" i="22"/>
  <c r="D96" i="22"/>
  <c r="H104" i="22"/>
  <c r="Q108" i="22"/>
  <c r="E95" i="22"/>
  <c r="M107" i="22"/>
  <c r="AB63" i="22"/>
  <c r="F67" i="22"/>
  <c r="G69" i="22"/>
  <c r="AA73" i="22"/>
  <c r="S81" i="22"/>
  <c r="G85" i="22"/>
  <c r="N85" i="22"/>
  <c r="N89" i="22"/>
  <c r="E93" i="22"/>
  <c r="S93" i="22"/>
  <c r="Q97" i="22"/>
  <c r="W101" i="22"/>
  <c r="J101" i="22"/>
  <c r="AB105" i="22"/>
  <c r="P109" i="22"/>
  <c r="F109" i="22"/>
  <c r="V79" i="22"/>
  <c r="D79" i="22"/>
  <c r="F87" i="22"/>
  <c r="V99" i="22"/>
  <c r="Y70" i="22"/>
  <c r="G70" i="22"/>
  <c r="P74" i="22"/>
  <c r="T78" i="22"/>
  <c r="Q78" i="22"/>
  <c r="T82" i="22"/>
  <c r="K86" i="22"/>
  <c r="H90" i="22"/>
  <c r="O90" i="22"/>
  <c r="M94" i="22"/>
  <c r="D94" i="22"/>
  <c r="E98" i="22"/>
  <c r="H102" i="22"/>
  <c r="Z102" i="22"/>
  <c r="V106" i="22"/>
  <c r="J110" i="22"/>
  <c r="G75" i="22"/>
  <c r="P76" i="22"/>
  <c r="N84" i="22"/>
  <c r="AB96" i="22"/>
  <c r="R104" i="22"/>
  <c r="H83" i="22"/>
  <c r="Q95" i="22"/>
  <c r="Z107" i="22"/>
  <c r="F63" i="22"/>
  <c r="W67" i="22"/>
  <c r="T69" i="22"/>
  <c r="S73" i="22"/>
  <c r="H81" i="22"/>
  <c r="S85" i="22"/>
  <c r="O89" i="22"/>
  <c r="I89" i="22"/>
  <c r="U93" i="22"/>
  <c r="H97" i="22"/>
  <c r="G97" i="22"/>
  <c r="L101" i="22"/>
  <c r="D101" i="22"/>
  <c r="AB109" i="22"/>
  <c r="J79" i="22"/>
  <c r="X87" i="22"/>
  <c r="M99" i="22"/>
  <c r="S70" i="22"/>
  <c r="J74" i="22"/>
  <c r="K78" i="22"/>
  <c r="W86" i="22"/>
  <c r="N90" i="22"/>
  <c r="Z94" i="22"/>
  <c r="K102" i="22"/>
  <c r="P106" i="22"/>
  <c r="K110" i="22"/>
  <c r="M105" i="22"/>
  <c r="AB79" i="22"/>
  <c r="D70" i="22"/>
  <c r="M82" i="22"/>
  <c r="P94" i="22"/>
  <c r="Y102" i="22"/>
  <c r="N105" i="22"/>
  <c r="U99" i="22"/>
  <c r="E70" i="22"/>
  <c r="U78" i="22"/>
  <c r="T90" i="22"/>
  <c r="U98" i="22"/>
  <c r="I110" i="22"/>
  <c r="H105" i="22"/>
  <c r="R109" i="22"/>
  <c r="O79" i="22"/>
  <c r="I87" i="22"/>
  <c r="T70" i="22"/>
  <c r="R74" i="22"/>
  <c r="W82" i="22"/>
  <c r="E86" i="22"/>
  <c r="Q90" i="22"/>
  <c r="L98" i="22"/>
  <c r="T102" i="22"/>
  <c r="U106" i="22"/>
  <c r="O110" i="22"/>
  <c r="W109" i="22"/>
  <c r="L99" i="22"/>
  <c r="F78" i="22"/>
  <c r="Y86" i="22"/>
  <c r="W98" i="22"/>
  <c r="Z106" i="22"/>
  <c r="O87" i="22"/>
  <c r="S74" i="22"/>
  <c r="Z82" i="22"/>
  <c r="I94" i="22"/>
  <c r="G106" i="22"/>
  <c r="L11" i="16"/>
  <c r="J11" i="16"/>
  <c r="K11" i="16"/>
  <c r="M11" i="16"/>
  <c r="N11" i="16"/>
  <c r="J12" i="16"/>
  <c r="K12" i="16"/>
  <c r="L12" i="16"/>
  <c r="M12" i="16"/>
  <c r="N12" i="16"/>
  <c r="J13" i="16"/>
  <c r="K13" i="16"/>
  <c r="L13" i="16"/>
  <c r="M13" i="16"/>
  <c r="N13" i="16"/>
  <c r="J14" i="16"/>
  <c r="K14" i="16"/>
  <c r="L14" i="16"/>
  <c r="M14" i="16"/>
  <c r="N14" i="16"/>
  <c r="J15" i="16"/>
  <c r="K15" i="16"/>
  <c r="L15" i="16"/>
  <c r="M15" i="16"/>
  <c r="N15" i="16"/>
  <c r="A7" i="22" l="1"/>
  <c r="A8" i="22" s="1"/>
  <c r="A9" i="22" s="1"/>
  <c r="A10" i="22" s="1"/>
  <c r="A11" i="22" s="1"/>
  <c r="A12" i="22" s="1"/>
  <c r="A13" i="22" s="1"/>
  <c r="A14" i="22" s="1"/>
  <c r="A15" i="22" s="1"/>
  <c r="A16" i="22" s="1"/>
  <c r="A17" i="22" s="1"/>
  <c r="A18" i="22" s="1"/>
  <c r="A19" i="22" s="1"/>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53" i="22" s="1"/>
  <c r="A54" i="22" s="1"/>
  <c r="A55" i="22" s="1"/>
  <c r="AK94" i="22" l="1"/>
  <c r="AX92" i="22"/>
  <c r="AK84" i="22"/>
  <c r="AE94" i="22"/>
  <c r="AI94" i="22"/>
  <c r="AM94" i="22"/>
  <c r="AQ94" i="22"/>
  <c r="AU94" i="22"/>
  <c r="AY94" i="22"/>
  <c r="AG94" i="22"/>
  <c r="AL94" i="22"/>
  <c r="AR94" i="22"/>
  <c r="AW94" i="22"/>
  <c r="BB94" i="22"/>
  <c r="AH94" i="22"/>
  <c r="AN94" i="22"/>
  <c r="AS94" i="22"/>
  <c r="AX94" i="22"/>
  <c r="AD94" i="22"/>
  <c r="AJ94" i="22"/>
  <c r="AO94" i="22"/>
  <c r="AT94" i="22"/>
  <c r="AZ94" i="22"/>
  <c r="BA94" i="22"/>
  <c r="AF94" i="22"/>
  <c r="AR92" i="22"/>
  <c r="BA84" i="22"/>
  <c r="AE84" i="22"/>
  <c r="AF74" i="22"/>
  <c r="AJ74" i="22"/>
  <c r="AN74" i="22"/>
  <c r="AR74" i="22"/>
  <c r="AV74" i="22"/>
  <c r="AZ74" i="22"/>
  <c r="AG74" i="22"/>
  <c r="AK74" i="22"/>
  <c r="AO74" i="22"/>
  <c r="AS74" i="22"/>
  <c r="AW74" i="22"/>
  <c r="BA74" i="22"/>
  <c r="AI74" i="22"/>
  <c r="AQ74" i="22"/>
  <c r="AY74" i="22"/>
  <c r="AD74" i="22"/>
  <c r="AL74" i="22"/>
  <c r="AT74" i="22"/>
  <c r="BB74" i="22"/>
  <c r="AE74" i="22"/>
  <c r="AM74" i="22"/>
  <c r="AU74" i="22"/>
  <c r="AP74" i="22"/>
  <c r="AX74" i="22"/>
  <c r="AF84" i="22"/>
  <c r="AJ84" i="22"/>
  <c r="AN84" i="22"/>
  <c r="AR84" i="22"/>
  <c r="AV84" i="22"/>
  <c r="AZ84" i="22"/>
  <c r="AG84" i="22"/>
  <c r="AL84" i="22"/>
  <c r="AQ84" i="22"/>
  <c r="AW84" i="22"/>
  <c r="BB84" i="22"/>
  <c r="AH84" i="22"/>
  <c r="AM84" i="22"/>
  <c r="AS84" i="22"/>
  <c r="AX84" i="22"/>
  <c r="AD84" i="22"/>
  <c r="AI84" i="22"/>
  <c r="AO84" i="22"/>
  <c r="AT84" i="22"/>
  <c r="AY84" i="22"/>
  <c r="AG92" i="22"/>
  <c r="AK92" i="22"/>
  <c r="AO92" i="22"/>
  <c r="AS92" i="22"/>
  <c r="AW92" i="22"/>
  <c r="BA92" i="22"/>
  <c r="AD92" i="22"/>
  <c r="AI92" i="22"/>
  <c r="AN92" i="22"/>
  <c r="AT92" i="22"/>
  <c r="AY92" i="22"/>
  <c r="AE92" i="22"/>
  <c r="AJ92" i="22"/>
  <c r="AP92" i="22"/>
  <c r="AU92" i="22"/>
  <c r="AZ92" i="22"/>
  <c r="AF92" i="22"/>
  <c r="AL92" i="22"/>
  <c r="AQ92" i="22"/>
  <c r="AV92" i="22"/>
  <c r="BB92" i="22"/>
  <c r="AV94" i="22"/>
  <c r="AM92" i="22"/>
  <c r="AU84" i="22"/>
  <c r="AP94" i="22"/>
  <c r="AH92" i="22"/>
  <c r="AP84" i="22"/>
  <c r="AH74" i="22"/>
  <c r="Z24" i="26"/>
  <c r="AA24" i="26"/>
  <c r="X17" i="1"/>
  <c r="Y17" i="1"/>
  <c r="X16" i="1"/>
  <c r="Y16" i="1"/>
  <c r="X15" i="1"/>
  <c r="Y15" i="1"/>
  <c r="X14" i="1"/>
  <c r="Y14" i="1"/>
  <c r="X13" i="1"/>
  <c r="Y13" i="1"/>
  <c r="X12" i="1"/>
  <c r="Z22" i="26" s="1"/>
  <c r="Y12" i="1"/>
  <c r="X11" i="1"/>
  <c r="Y11" i="1"/>
  <c r="X10" i="1"/>
  <c r="Y10" i="1"/>
  <c r="X9" i="1"/>
  <c r="Y9" i="1"/>
  <c r="X8" i="1"/>
  <c r="Y8" i="1"/>
  <c r="X7" i="1"/>
  <c r="Y7" i="1"/>
  <c r="X6" i="1"/>
  <c r="Z21" i="26" s="1"/>
  <c r="Y6" i="1"/>
  <c r="X119" i="1"/>
  <c r="Y119" i="1"/>
  <c r="X118" i="1"/>
  <c r="Y118" i="1"/>
  <c r="X117" i="1"/>
  <c r="Y117" i="1"/>
  <c r="X116" i="1"/>
  <c r="Y116" i="1"/>
  <c r="X115" i="1"/>
  <c r="Y115" i="1"/>
  <c r="X114" i="1"/>
  <c r="Z20" i="26" s="1"/>
  <c r="Y114" i="1"/>
  <c r="X95" i="1"/>
  <c r="Y95" i="1"/>
  <c r="X94" i="1"/>
  <c r="Y94" i="1"/>
  <c r="X93" i="1"/>
  <c r="Y93" i="1"/>
  <c r="X92" i="1"/>
  <c r="Y92" i="1"/>
  <c r="X91" i="1"/>
  <c r="Y91" i="1"/>
  <c r="X90" i="1"/>
  <c r="Z19" i="26" s="1"/>
  <c r="Y90" i="1"/>
  <c r="X77" i="1"/>
  <c r="Y77" i="1"/>
  <c r="X76" i="1"/>
  <c r="Y76" i="1"/>
  <c r="X75" i="1"/>
  <c r="Y75" i="1"/>
  <c r="X74" i="1"/>
  <c r="Y74" i="1"/>
  <c r="X73" i="1"/>
  <c r="Y73" i="1"/>
  <c r="X72" i="1"/>
  <c r="Z18" i="26" s="1"/>
  <c r="Y72" i="1"/>
  <c r="X71" i="1"/>
  <c r="Y71" i="1"/>
  <c r="X70" i="1"/>
  <c r="Y70" i="1"/>
  <c r="X69" i="1"/>
  <c r="Y69" i="1"/>
  <c r="X68" i="1"/>
  <c r="Y68" i="1"/>
  <c r="X67" i="1"/>
  <c r="Y67" i="1"/>
  <c r="X66" i="1"/>
  <c r="Z17" i="26" s="1"/>
  <c r="Y66" i="1"/>
  <c r="Z16" i="26"/>
  <c r="AA16" i="26"/>
  <c r="X59" i="1"/>
  <c r="Y59" i="1"/>
  <c r="X58" i="1"/>
  <c r="Y58" i="1"/>
  <c r="X57" i="1"/>
  <c r="Y57" i="1"/>
  <c r="X56" i="1"/>
  <c r="Y56" i="1"/>
  <c r="X55" i="1"/>
  <c r="Y55" i="1"/>
  <c r="X54" i="1"/>
  <c r="Z15" i="26" s="1"/>
  <c r="Y54" i="1"/>
  <c r="Z14" i="26"/>
  <c r="AA14" i="26"/>
  <c r="X83" i="1"/>
  <c r="Y83" i="1"/>
  <c r="X82" i="1"/>
  <c r="Y82" i="1"/>
  <c r="X81" i="1"/>
  <c r="Y81" i="1"/>
  <c r="X80" i="1"/>
  <c r="Y80" i="1"/>
  <c r="X79" i="1"/>
  <c r="Y79" i="1"/>
  <c r="X78" i="1"/>
  <c r="Z13" i="26" s="1"/>
  <c r="Y78" i="1"/>
  <c r="X89" i="1"/>
  <c r="Y89" i="1"/>
  <c r="X88" i="1"/>
  <c r="Y88" i="1"/>
  <c r="X87" i="1"/>
  <c r="Y87" i="1"/>
  <c r="X86" i="1"/>
  <c r="Y86" i="1"/>
  <c r="X85" i="1"/>
  <c r="Y85" i="1"/>
  <c r="X84" i="1"/>
  <c r="Z12" i="26" s="1"/>
  <c r="Y84" i="1"/>
  <c r="X101" i="1"/>
  <c r="Y101" i="1"/>
  <c r="X100" i="1"/>
  <c r="Y100" i="1"/>
  <c r="X99" i="1"/>
  <c r="Y99" i="1"/>
  <c r="X98" i="1"/>
  <c r="Y98" i="1"/>
  <c r="X97" i="1"/>
  <c r="Y97" i="1"/>
  <c r="X96" i="1"/>
  <c r="Z11" i="26" s="1"/>
  <c r="Y96" i="1"/>
  <c r="X29" i="1"/>
  <c r="Y29" i="1"/>
  <c r="X28" i="1"/>
  <c r="Y28" i="1"/>
  <c r="X26" i="1"/>
  <c r="Y26" i="1"/>
  <c r="X25" i="1"/>
  <c r="Y25" i="1"/>
  <c r="X24" i="1"/>
  <c r="Z10" i="26" s="1"/>
  <c r="Y24" i="1"/>
  <c r="X47" i="1"/>
  <c r="Y47" i="1"/>
  <c r="X46" i="1"/>
  <c r="Y46" i="1"/>
  <c r="X45" i="1"/>
  <c r="Y45" i="1"/>
  <c r="X44" i="1"/>
  <c r="Y44" i="1"/>
  <c r="X43" i="1"/>
  <c r="Y43" i="1"/>
  <c r="X42" i="1"/>
  <c r="Z9" i="26" s="1"/>
  <c r="Y42" i="1"/>
  <c r="X107" i="1"/>
  <c r="Y107" i="1"/>
  <c r="X106" i="1"/>
  <c r="Y106" i="1"/>
  <c r="X105" i="1"/>
  <c r="Y105" i="1"/>
  <c r="X104" i="1"/>
  <c r="Y104" i="1"/>
  <c r="X103" i="1"/>
  <c r="Y103" i="1"/>
  <c r="X102" i="1"/>
  <c r="Z8" i="26" s="1"/>
  <c r="Y102" i="1"/>
  <c r="X65" i="1"/>
  <c r="Y65" i="1"/>
  <c r="X64" i="1"/>
  <c r="Y64" i="1"/>
  <c r="X63" i="1"/>
  <c r="Y63" i="1"/>
  <c r="X62" i="1"/>
  <c r="Y62" i="1"/>
  <c r="X61" i="1"/>
  <c r="Y61" i="1"/>
  <c r="X60" i="1"/>
  <c r="Z7" i="26" s="1"/>
  <c r="Y60" i="1"/>
  <c r="AA7" i="26" l="1"/>
  <c r="AH60" i="1"/>
  <c r="AF60" i="1"/>
  <c r="AH104" i="1"/>
  <c r="AG104" i="1" s="1"/>
  <c r="AF104" i="1"/>
  <c r="AE104" i="1" s="1"/>
  <c r="AH46" i="1"/>
  <c r="AG46" i="1" s="1"/>
  <c r="AF46" i="1"/>
  <c r="AE46" i="1" s="1"/>
  <c r="AH64" i="1"/>
  <c r="AG64" i="1" s="1"/>
  <c r="AF64" i="1"/>
  <c r="AE64" i="1" s="1"/>
  <c r="AA9" i="26"/>
  <c r="AH42" i="1"/>
  <c r="AF42" i="1"/>
  <c r="AH101" i="1"/>
  <c r="AG101" i="1" s="1"/>
  <c r="AF101" i="1"/>
  <c r="AE101" i="1" s="1"/>
  <c r="AH87" i="1"/>
  <c r="AG87" i="1" s="1"/>
  <c r="AF87" i="1"/>
  <c r="AE87" i="1" s="1"/>
  <c r="AH83" i="1"/>
  <c r="AG83" i="1" s="1"/>
  <c r="AF83" i="1"/>
  <c r="AE83" i="1" s="1"/>
  <c r="AH77" i="1"/>
  <c r="AG77" i="1" s="1"/>
  <c r="AF77" i="1"/>
  <c r="AE77" i="1" s="1"/>
  <c r="AH93" i="1"/>
  <c r="AG93" i="1" s="1"/>
  <c r="AF93" i="1"/>
  <c r="AE93" i="1" s="1"/>
  <c r="AH119" i="1"/>
  <c r="AG119" i="1" s="1"/>
  <c r="AF119" i="1"/>
  <c r="AE119" i="1" s="1"/>
  <c r="AH9" i="1"/>
  <c r="AG9" i="1" s="1"/>
  <c r="AF9" i="1"/>
  <c r="AE9" i="1" s="1"/>
  <c r="AH17" i="1"/>
  <c r="AG17" i="1" s="1"/>
  <c r="AF17" i="1"/>
  <c r="AE17" i="1" s="1"/>
  <c r="AH65" i="1"/>
  <c r="AG65" i="1" s="1"/>
  <c r="AF65" i="1"/>
  <c r="AE65" i="1" s="1"/>
  <c r="AH105" i="1"/>
  <c r="AG105" i="1" s="1"/>
  <c r="AF105" i="1"/>
  <c r="AE105" i="1" s="1"/>
  <c r="AH47" i="1"/>
  <c r="AG47" i="1" s="1"/>
  <c r="AF47" i="1"/>
  <c r="AE47" i="1" s="1"/>
  <c r="AF28" i="1"/>
  <c r="AE28" i="1" s="1"/>
  <c r="AH28" i="1"/>
  <c r="AG28" i="1" s="1"/>
  <c r="AA12" i="26"/>
  <c r="AH84" i="1"/>
  <c r="AF84" i="1"/>
  <c r="AH88" i="1"/>
  <c r="AG88" i="1" s="1"/>
  <c r="AF88" i="1"/>
  <c r="AE88" i="1" s="1"/>
  <c r="AH57" i="1"/>
  <c r="AF57" i="1"/>
  <c r="AA17" i="26"/>
  <c r="AH66" i="1"/>
  <c r="AF66" i="1"/>
  <c r="AA19" i="26"/>
  <c r="AH90" i="1"/>
  <c r="AF90" i="1"/>
  <c r="AH94" i="1"/>
  <c r="AG94" i="1" s="1"/>
  <c r="AF94" i="1"/>
  <c r="AE94" i="1" s="1"/>
  <c r="AA21" i="26"/>
  <c r="AH6" i="1"/>
  <c r="AF6" i="1"/>
  <c r="AH10" i="1"/>
  <c r="AG10" i="1" s="1"/>
  <c r="AF10" i="1"/>
  <c r="AE10" i="1" s="1"/>
  <c r="AH14" i="1"/>
  <c r="AG14" i="1" s="1"/>
  <c r="AF14" i="1"/>
  <c r="AE14" i="1" s="1"/>
  <c r="AA8" i="26"/>
  <c r="AF102" i="1"/>
  <c r="AH102" i="1"/>
  <c r="AH106" i="1"/>
  <c r="AG106" i="1" s="1"/>
  <c r="AF106" i="1"/>
  <c r="AE106" i="1" s="1"/>
  <c r="AA10" i="26"/>
  <c r="AH24" i="1"/>
  <c r="AF24" i="1"/>
  <c r="AH29" i="1"/>
  <c r="AG29" i="1" s="1"/>
  <c r="AF29" i="1"/>
  <c r="AE29" i="1" s="1"/>
  <c r="AH99" i="1"/>
  <c r="AG99" i="1" s="1"/>
  <c r="AF99" i="1"/>
  <c r="AE99" i="1" s="1"/>
  <c r="AH89" i="1"/>
  <c r="AG89" i="1" s="1"/>
  <c r="AF89" i="1"/>
  <c r="AE89" i="1" s="1"/>
  <c r="AA15" i="26"/>
  <c r="AH54" i="1"/>
  <c r="AF54" i="1"/>
  <c r="AH58" i="1"/>
  <c r="AG58" i="1" s="1"/>
  <c r="AF58" i="1"/>
  <c r="AE58" i="1" s="1"/>
  <c r="AH71" i="1"/>
  <c r="AG71" i="1" s="1"/>
  <c r="AF71" i="1"/>
  <c r="AE71" i="1" s="1"/>
  <c r="AH95" i="1"/>
  <c r="AG95" i="1" s="1"/>
  <c r="AF95" i="1"/>
  <c r="AE95" i="1" s="1"/>
  <c r="AH11" i="1"/>
  <c r="AG11" i="1" s="1"/>
  <c r="AF11" i="1"/>
  <c r="AE11" i="1" s="1"/>
  <c r="AF15" i="1"/>
  <c r="AE15" i="1" s="1"/>
  <c r="AH15" i="1"/>
  <c r="AG15" i="1" s="1"/>
  <c r="AH45" i="1"/>
  <c r="AG45" i="1" s="1"/>
  <c r="AF45" i="1"/>
  <c r="AE45" i="1" s="1"/>
  <c r="AA11" i="26"/>
  <c r="AH96" i="1"/>
  <c r="AF96" i="1"/>
  <c r="AH100" i="1"/>
  <c r="AG100" i="1" s="1"/>
  <c r="AF100" i="1"/>
  <c r="AE100" i="1" s="1"/>
  <c r="AF86" i="1"/>
  <c r="AE86" i="1" s="1"/>
  <c r="AH86" i="1"/>
  <c r="AG86" i="1" s="1"/>
  <c r="AA13" i="26"/>
  <c r="AH78" i="1"/>
  <c r="AF78" i="1"/>
  <c r="AH59" i="1"/>
  <c r="AG59" i="1" s="1"/>
  <c r="AF59" i="1"/>
  <c r="AE59" i="1" s="1"/>
  <c r="AA18" i="26"/>
  <c r="AH72" i="1"/>
  <c r="AF72" i="1"/>
  <c r="AA20" i="26"/>
  <c r="AH114" i="1"/>
  <c r="AF114" i="1"/>
  <c r="AH118" i="1"/>
  <c r="AG118" i="1" s="1"/>
  <c r="AF118" i="1"/>
  <c r="AE118" i="1" s="1"/>
  <c r="AA22" i="26"/>
  <c r="AH12" i="1"/>
  <c r="AF12" i="1"/>
  <c r="AH16" i="1"/>
  <c r="AG16" i="1" s="1"/>
  <c r="AF16" i="1"/>
  <c r="AE16" i="1" s="1"/>
  <c r="AH107" i="1"/>
  <c r="AG107" i="1" s="1"/>
  <c r="AF107" i="1"/>
  <c r="AE107" i="1" s="1"/>
  <c r="C5" i="26"/>
  <c r="AH23" i="1"/>
  <c r="AF23" i="1"/>
  <c r="AH22" i="1"/>
  <c r="AF22" i="1"/>
  <c r="X18" i="1"/>
  <c r="Z6" i="26" s="1"/>
  <c r="Y18" i="1"/>
  <c r="AA6" i="26" s="1"/>
  <c r="AF103" i="1" l="1"/>
  <c r="AE103" i="1" s="1"/>
  <c r="AH91" i="1"/>
  <c r="AH43" i="1"/>
  <c r="AG43" i="1" s="1"/>
  <c r="AF25" i="1"/>
  <c r="AE25" i="1" s="1"/>
  <c r="AF7" i="1"/>
  <c r="AE7" i="1" s="1"/>
  <c r="AH115" i="1"/>
  <c r="AA36" i="1" s="1"/>
  <c r="AH79" i="1"/>
  <c r="AH80" i="1" s="1"/>
  <c r="AH97" i="1"/>
  <c r="AG97" i="1" s="1"/>
  <c r="AF55" i="1"/>
  <c r="AE55" i="1" s="1"/>
  <c r="AF61" i="1"/>
  <c r="AH73" i="1"/>
  <c r="AG73" i="1" s="1"/>
  <c r="AH25" i="1"/>
  <c r="AG25" i="1" s="1"/>
  <c r="AH61" i="1"/>
  <c r="AG61" i="1" s="1"/>
  <c r="AH67" i="1"/>
  <c r="AG67" i="1" s="1"/>
  <c r="AH103" i="1"/>
  <c r="AG103" i="1" s="1"/>
  <c r="Z48" i="1"/>
  <c r="AA48" i="1"/>
  <c r="AE57" i="1"/>
  <c r="AG57" i="1"/>
  <c r="AA30" i="1"/>
  <c r="AG91" i="1"/>
  <c r="AH92" i="1"/>
  <c r="AG92" i="1" s="1"/>
  <c r="AE42" i="1"/>
  <c r="AG54" i="1"/>
  <c r="AG42" i="1"/>
  <c r="AE72" i="1"/>
  <c r="AE66" i="1"/>
  <c r="AE90" i="1"/>
  <c r="AE12" i="1"/>
  <c r="AG114" i="1"/>
  <c r="AE96" i="1"/>
  <c r="AF67" i="1"/>
  <c r="AE24" i="1"/>
  <c r="AE102" i="1"/>
  <c r="AE6" i="1"/>
  <c r="AG90" i="1"/>
  <c r="AG84" i="1"/>
  <c r="AH55" i="1"/>
  <c r="AE84" i="1"/>
  <c r="AG12" i="1"/>
  <c r="AE78" i="1"/>
  <c r="AF91" i="1"/>
  <c r="AG24" i="1"/>
  <c r="AG6" i="1"/>
  <c r="AF43" i="1"/>
  <c r="AH13" i="1"/>
  <c r="AG13" i="1" s="1"/>
  <c r="AE60" i="1"/>
  <c r="AE114" i="1"/>
  <c r="AG78" i="1"/>
  <c r="AF13" i="1"/>
  <c r="AE13" i="1" s="1"/>
  <c r="AF79" i="1"/>
  <c r="AG60" i="1"/>
  <c r="AG72" i="1"/>
  <c r="AG102" i="1"/>
  <c r="AG66" i="1"/>
  <c r="AG96" i="1"/>
  <c r="AF85" i="1"/>
  <c r="AE85" i="1" s="1"/>
  <c r="AH7" i="1"/>
  <c r="AE54" i="1"/>
  <c r="AH85" i="1"/>
  <c r="AG85" i="1" s="1"/>
  <c r="AF73" i="1"/>
  <c r="AF115" i="1"/>
  <c r="Z36" i="1" s="1"/>
  <c r="AF97" i="1"/>
  <c r="AE22" i="1"/>
  <c r="AJ16" i="26"/>
  <c r="AH14" i="26"/>
  <c r="AJ14" i="26"/>
  <c r="AG22" i="1"/>
  <c r="AE23" i="1"/>
  <c r="AG23" i="1"/>
  <c r="AH10" i="26"/>
  <c r="AH9" i="26"/>
  <c r="AJ10" i="26"/>
  <c r="AJ9" i="26"/>
  <c r="AH8" i="26"/>
  <c r="AJ8" i="26"/>
  <c r="AH7" i="26"/>
  <c r="AF18" i="1"/>
  <c r="AJ7" i="26"/>
  <c r="AH18" i="1"/>
  <c r="AH44" i="1" l="1"/>
  <c r="AG44" i="1" s="1"/>
  <c r="AH62" i="1"/>
  <c r="AJ102" i="1"/>
  <c r="AF26" i="1"/>
  <c r="AE26" i="1" s="1"/>
  <c r="AJ24" i="1" s="1"/>
  <c r="AH116" i="1"/>
  <c r="AG116" i="1" s="1"/>
  <c r="AG79" i="1"/>
  <c r="AH74" i="1"/>
  <c r="AH75" i="1" s="1"/>
  <c r="AJ84" i="1"/>
  <c r="AG115" i="1"/>
  <c r="AL90" i="1"/>
  <c r="AM84" i="1"/>
  <c r="AM90" i="1"/>
  <c r="AL102" i="1"/>
  <c r="AH98" i="1"/>
  <c r="AL84" i="1"/>
  <c r="AK84" i="1"/>
  <c r="AE61" i="1"/>
  <c r="AK12" i="1"/>
  <c r="AM42" i="1"/>
  <c r="AH26" i="1"/>
  <c r="AG26" i="1" s="1"/>
  <c r="AL24" i="1" s="1"/>
  <c r="AL12" i="1"/>
  <c r="AL42" i="1"/>
  <c r="AM102" i="1"/>
  <c r="AF62" i="1"/>
  <c r="AE62" i="1" s="1"/>
  <c r="AH6" i="26"/>
  <c r="AF8" i="1"/>
  <c r="AE8" i="1" s="1"/>
  <c r="AJ6" i="1" s="1"/>
  <c r="AH68" i="1"/>
  <c r="AG68" i="1" s="1"/>
  <c r="AF56" i="1"/>
  <c r="AM12" i="1"/>
  <c r="AJ6" i="26"/>
  <c r="AK102" i="1"/>
  <c r="AJ12" i="1"/>
  <c r="AE73" i="1"/>
  <c r="AF74" i="1"/>
  <c r="AG55" i="1"/>
  <c r="AH56" i="1"/>
  <c r="AE91" i="1"/>
  <c r="AF92" i="1"/>
  <c r="AE92" i="1" s="1"/>
  <c r="AE67" i="1"/>
  <c r="AF68" i="1"/>
  <c r="AG62" i="1"/>
  <c r="AH63" i="1"/>
  <c r="AG63" i="1" s="1"/>
  <c r="AE43" i="1"/>
  <c r="AF44" i="1"/>
  <c r="AE44" i="1" s="1"/>
  <c r="AG80" i="1"/>
  <c r="AH81" i="1"/>
  <c r="AE97" i="1"/>
  <c r="AF98" i="1"/>
  <c r="AE115" i="1"/>
  <c r="AF116" i="1"/>
  <c r="AG7" i="1"/>
  <c r="AH8" i="1"/>
  <c r="AM6" i="1" s="1"/>
  <c r="AE79" i="1"/>
  <c r="AF80" i="1"/>
  <c r="AH15" i="26"/>
  <c r="AH11" i="26"/>
  <c r="AJ11" i="26"/>
  <c r="AJ15" i="26"/>
  <c r="AJ12" i="26"/>
  <c r="AJ21" i="26"/>
  <c r="AJ24" i="26"/>
  <c r="AJ22" i="26"/>
  <c r="AJ20" i="26"/>
  <c r="AH16" i="26"/>
  <c r="AH19" i="26"/>
  <c r="AJ18" i="26"/>
  <c r="AJ17" i="26"/>
  <c r="AH24" i="26"/>
  <c r="AH22" i="26"/>
  <c r="AH20" i="26"/>
  <c r="AJ19" i="26"/>
  <c r="AH21" i="26"/>
  <c r="AH12" i="26"/>
  <c r="AH17" i="26"/>
  <c r="AH18" i="26"/>
  <c r="AH13" i="26"/>
  <c r="AJ13" i="26"/>
  <c r="AG7" i="26"/>
  <c r="AF19" i="1"/>
  <c r="AF20" i="1" s="1"/>
  <c r="AI16" i="26"/>
  <c r="AG14" i="26"/>
  <c r="AI14" i="26"/>
  <c r="AI7" i="26"/>
  <c r="AI10" i="26"/>
  <c r="AG8" i="26"/>
  <c r="AG9" i="26"/>
  <c r="AG18" i="1"/>
  <c r="AI8" i="26"/>
  <c r="AE18" i="1"/>
  <c r="AI9" i="26"/>
  <c r="AG10" i="26"/>
  <c r="AH19" i="1"/>
  <c r="AO102" i="1" l="1"/>
  <c r="AK24" i="1"/>
  <c r="AG74" i="1"/>
  <c r="AH117" i="1"/>
  <c r="AG117" i="1" s="1"/>
  <c r="AL114" i="1" s="1"/>
  <c r="AO84" i="1"/>
  <c r="AJ42" i="1"/>
  <c r="AO42" i="1" s="1"/>
  <c r="AH69" i="1"/>
  <c r="AH70" i="1" s="1"/>
  <c r="AG70" i="1" s="1"/>
  <c r="AG98" i="1"/>
  <c r="AL96" i="1" s="1"/>
  <c r="AM96" i="1"/>
  <c r="AL60" i="1"/>
  <c r="AM60" i="1"/>
  <c r="AJ90" i="1"/>
  <c r="AO90" i="1" s="1"/>
  <c r="AK6" i="1"/>
  <c r="AO24" i="1"/>
  <c r="AG6" i="26"/>
  <c r="AK42" i="1"/>
  <c r="AO12" i="1"/>
  <c r="AK90" i="1"/>
  <c r="AM24" i="1"/>
  <c r="AE98" i="1"/>
  <c r="AK96" i="1"/>
  <c r="AG56" i="1"/>
  <c r="AM54" i="1"/>
  <c r="AI6" i="26"/>
  <c r="AF63" i="1"/>
  <c r="AE63" i="1" s="1"/>
  <c r="AE56" i="1"/>
  <c r="AJ54" i="1" s="1"/>
  <c r="AK54" i="1"/>
  <c r="AD16" i="22"/>
  <c r="AT16" i="22"/>
  <c r="AX16" i="22"/>
  <c r="BB16" i="22"/>
  <c r="AE16" i="22"/>
  <c r="AI16" i="22"/>
  <c r="AM16" i="22"/>
  <c r="AQ16" i="22"/>
  <c r="AU16" i="22"/>
  <c r="AY16" i="22"/>
  <c r="AF16" i="22"/>
  <c r="AJ16" i="22"/>
  <c r="AN16" i="22"/>
  <c r="AR16" i="22"/>
  <c r="AV16" i="22"/>
  <c r="AZ16" i="22"/>
  <c r="AH16" i="22"/>
  <c r="AG16" i="22"/>
  <c r="AK16" i="22"/>
  <c r="AO16" i="22"/>
  <c r="AP16" i="22"/>
  <c r="AS16" i="22"/>
  <c r="AW16" i="22"/>
  <c r="BA16" i="22"/>
  <c r="AL16" i="22"/>
  <c r="AM14" i="22"/>
  <c r="AL14" i="22"/>
  <c r="AI14" i="22"/>
  <c r="AP14" i="22"/>
  <c r="AV14" i="22"/>
  <c r="AX14" i="22"/>
  <c r="AE14" i="22"/>
  <c r="AY14" i="22"/>
  <c r="AN14" i="22"/>
  <c r="AQ14" i="22"/>
  <c r="AO14" i="22"/>
  <c r="AF14" i="22"/>
  <c r="AT14" i="22"/>
  <c r="AH14" i="22"/>
  <c r="BA14" i="22"/>
  <c r="AJ14" i="22"/>
  <c r="AU14" i="22"/>
  <c r="AR14" i="22"/>
  <c r="AW14" i="22"/>
  <c r="AZ14" i="22"/>
  <c r="AG14" i="22"/>
  <c r="BB14" i="22"/>
  <c r="AS14" i="22"/>
  <c r="AK14" i="22"/>
  <c r="AD14" i="22"/>
  <c r="AE116" i="1"/>
  <c r="AF117" i="1"/>
  <c r="AE117" i="1" s="1"/>
  <c r="AE74" i="1"/>
  <c r="AF75" i="1"/>
  <c r="AG81" i="1"/>
  <c r="AH82" i="1"/>
  <c r="AE80" i="1"/>
  <c r="AF81" i="1"/>
  <c r="AG75" i="1"/>
  <c r="AH76" i="1"/>
  <c r="AG76" i="1" s="1"/>
  <c r="AE68" i="1"/>
  <c r="AF69" i="1"/>
  <c r="AG8" i="1"/>
  <c r="AG15" i="26"/>
  <c r="AI11" i="26"/>
  <c r="AI15" i="26"/>
  <c r="AG11" i="26"/>
  <c r="AI12" i="26"/>
  <c r="AG22" i="26"/>
  <c r="AI17" i="26"/>
  <c r="AG19" i="26"/>
  <c r="AI18" i="26"/>
  <c r="AG17" i="26"/>
  <c r="AI19" i="26"/>
  <c r="AI24" i="26"/>
  <c r="AG24" i="26"/>
  <c r="AG18" i="26"/>
  <c r="AG16" i="26"/>
  <c r="AG21" i="26"/>
  <c r="AG12" i="26"/>
  <c r="AG20" i="26"/>
  <c r="AI20" i="26"/>
  <c r="AI22" i="26"/>
  <c r="AI21" i="26"/>
  <c r="AG13" i="26"/>
  <c r="AI13" i="26"/>
  <c r="AE19" i="1"/>
  <c r="AE20" i="1"/>
  <c r="AF21" i="1"/>
  <c r="AG19" i="1"/>
  <c r="AH20" i="1"/>
  <c r="AM114" i="1" l="1"/>
  <c r="AG69" i="1"/>
  <c r="AL66" i="1" s="1"/>
  <c r="AL72" i="1"/>
  <c r="AJ114" i="1"/>
  <c r="AO114" i="1" s="1"/>
  <c r="AJ96" i="1"/>
  <c r="AO96" i="1" s="1"/>
  <c r="AG82" i="1"/>
  <c r="AL78" i="1" s="1"/>
  <c r="AM78" i="1"/>
  <c r="AM72" i="1"/>
  <c r="AK114" i="1"/>
  <c r="AM66" i="1"/>
  <c r="AJ60" i="1"/>
  <c r="AO60" i="1" s="1"/>
  <c r="AK18" i="1"/>
  <c r="AM6" i="26" s="1"/>
  <c r="AL6" i="1"/>
  <c r="AO6" i="1" s="1"/>
  <c r="AL54" i="1"/>
  <c r="AO54" i="1" s="1"/>
  <c r="AK60" i="1"/>
  <c r="AE81" i="1"/>
  <c r="AF82" i="1"/>
  <c r="AE69" i="1"/>
  <c r="AF70" i="1"/>
  <c r="AE75" i="1"/>
  <c r="AF76" i="1"/>
  <c r="AK72" i="1" s="1"/>
  <c r="Z108" i="1"/>
  <c r="AB23" i="26" s="1"/>
  <c r="AM23" i="26"/>
  <c r="AA108" i="1"/>
  <c r="AC23" i="26" s="1"/>
  <c r="AO23" i="26"/>
  <c r="AO15" i="26"/>
  <c r="AL23" i="26"/>
  <c r="AE21" i="1"/>
  <c r="AG20" i="1"/>
  <c r="AH21" i="1"/>
  <c r="AM18" i="1" s="1"/>
  <c r="AE82" i="1" l="1"/>
  <c r="AJ78" i="1" s="1"/>
  <c r="AO78" i="1" s="1"/>
  <c r="AK78" i="1"/>
  <c r="AO6" i="26"/>
  <c r="AE70" i="1"/>
  <c r="AK66" i="1"/>
  <c r="AJ18" i="1"/>
  <c r="AN23" i="26"/>
  <c r="AE76" i="1"/>
  <c r="AJ72" i="1" s="1"/>
  <c r="AO72" i="1" s="1"/>
  <c r="AO11" i="26"/>
  <c r="AM11" i="26"/>
  <c r="AM15" i="26"/>
  <c r="AA54" i="1"/>
  <c r="AC15" i="26" s="1"/>
  <c r="Z18" i="1"/>
  <c r="AB6" i="26" s="1"/>
  <c r="AN15" i="26"/>
  <c r="AM19" i="26"/>
  <c r="AO22" i="26"/>
  <c r="AO24" i="26"/>
  <c r="AO19" i="26"/>
  <c r="AM9" i="26"/>
  <c r="AM10" i="26"/>
  <c r="AM22" i="26"/>
  <c r="AO12" i="26"/>
  <c r="AM8" i="26"/>
  <c r="AM24" i="26"/>
  <c r="AO8" i="26"/>
  <c r="AM12" i="26"/>
  <c r="AO9" i="26"/>
  <c r="AO10" i="26"/>
  <c r="AG21" i="1"/>
  <c r="AL6" i="26" l="1"/>
  <c r="AJ66" i="1"/>
  <c r="AO66" i="1" s="1"/>
  <c r="AL18" i="1"/>
  <c r="AO18" i="1" s="1"/>
  <c r="AO23" i="22"/>
  <c r="BA23" i="22"/>
  <c r="AD23" i="22"/>
  <c r="AP23" i="22"/>
  <c r="BB23" i="22"/>
  <c r="AE23" i="22"/>
  <c r="AQ23" i="22"/>
  <c r="AF23" i="22"/>
  <c r="AR23" i="22"/>
  <c r="AY23" i="22"/>
  <c r="AG23" i="22"/>
  <c r="AS23" i="22"/>
  <c r="AH23" i="22"/>
  <c r="AT23" i="22"/>
  <c r="AI23" i="22"/>
  <c r="AU23" i="22"/>
  <c r="AJ23" i="22"/>
  <c r="AV23" i="22"/>
  <c r="AK23" i="22"/>
  <c r="AW23" i="22"/>
  <c r="AL23" i="22"/>
  <c r="AX23" i="22"/>
  <c r="AM23" i="22"/>
  <c r="AN23" i="22"/>
  <c r="AZ23" i="22"/>
  <c r="AD15" i="22"/>
  <c r="AE15" i="22"/>
  <c r="AQ15" i="22"/>
  <c r="AF15" i="22"/>
  <c r="AR15" i="22"/>
  <c r="AG15" i="22"/>
  <c r="AS15" i="22"/>
  <c r="AH15" i="22"/>
  <c r="AT15" i="22"/>
  <c r="AI15" i="22"/>
  <c r="AU15" i="22"/>
  <c r="AJ15" i="22"/>
  <c r="AV15" i="22"/>
  <c r="AK15" i="22"/>
  <c r="AW15" i="22"/>
  <c r="AL15" i="22"/>
  <c r="AX15" i="22"/>
  <c r="AM15" i="22"/>
  <c r="AY15" i="22"/>
  <c r="AN15" i="22"/>
  <c r="AZ15" i="22"/>
  <c r="AO15" i="22"/>
  <c r="BA15" i="22"/>
  <c r="AP15" i="22"/>
  <c r="BB15" i="22"/>
  <c r="AQ23" i="26"/>
  <c r="AN21" i="26"/>
  <c r="AM13" i="26"/>
  <c r="AO7" i="26"/>
  <c r="AO21" i="26"/>
  <c r="AL21" i="26"/>
  <c r="AM21" i="26"/>
  <c r="AM7" i="26"/>
  <c r="AL7" i="26"/>
  <c r="AN18" i="26"/>
  <c r="AO18" i="26"/>
  <c r="AM18" i="26"/>
  <c r="AO17" i="26"/>
  <c r="AO16" i="26"/>
  <c r="AL15" i="26"/>
  <c r="Z54" i="1"/>
  <c r="AB15" i="26" s="1"/>
  <c r="AM16" i="26"/>
  <c r="AN11" i="26"/>
  <c r="AA102" i="1"/>
  <c r="AC8" i="26" s="1"/>
  <c r="Z96" i="1"/>
  <c r="AB11" i="26" s="1"/>
  <c r="AA12" i="1"/>
  <c r="AC22" i="26" s="1"/>
  <c r="AA84" i="1"/>
  <c r="AC12" i="26" s="1"/>
  <c r="AA24" i="1"/>
  <c r="AC10" i="26" s="1"/>
  <c r="Z12" i="1"/>
  <c r="AB22" i="26" s="1"/>
  <c r="Z90" i="1"/>
  <c r="AB19" i="26" s="1"/>
  <c r="AA90" i="1"/>
  <c r="AC19" i="26" s="1"/>
  <c r="AA96" i="1"/>
  <c r="AC11" i="26" s="1"/>
  <c r="AA42" i="1"/>
  <c r="AC9" i="26" s="1"/>
  <c r="Z24" i="1"/>
  <c r="AB10" i="26" s="1"/>
  <c r="AA18" i="1"/>
  <c r="AC6" i="26" s="1"/>
  <c r="Z84" i="1"/>
  <c r="AB12" i="26" s="1"/>
  <c r="AB24" i="26"/>
  <c r="Z102" i="1"/>
  <c r="AB8" i="26" s="1"/>
  <c r="Z42" i="1"/>
  <c r="AB9" i="26" s="1"/>
  <c r="AC24" i="26"/>
  <c r="AL19" i="26"/>
  <c r="AN22" i="26"/>
  <c r="AL10" i="26"/>
  <c r="AL24" i="26"/>
  <c r="AL22" i="26"/>
  <c r="AN19" i="26"/>
  <c r="AL12" i="26"/>
  <c r="AN24" i="26"/>
  <c r="AN12" i="26"/>
  <c r="AN10" i="26"/>
  <c r="AL9" i="26"/>
  <c r="AN7" i="26"/>
  <c r="AN9" i="26"/>
  <c r="AN8" i="26"/>
  <c r="AL8" i="26"/>
  <c r="AN6" i="26" l="1"/>
  <c r="AL18" i="26"/>
  <c r="AM17" i="26"/>
  <c r="AL17" i="26"/>
  <c r="AD22" i="22"/>
  <c r="AP22" i="22"/>
  <c r="BB22" i="22"/>
  <c r="AE22" i="22"/>
  <c r="AQ22" i="22"/>
  <c r="AF22" i="22"/>
  <c r="AR22" i="22"/>
  <c r="AG22" i="22"/>
  <c r="AS22" i="22"/>
  <c r="AH22" i="22"/>
  <c r="AT22" i="22"/>
  <c r="AI22" i="22"/>
  <c r="AU22" i="22"/>
  <c r="AJ22" i="22"/>
  <c r="AV22" i="22"/>
  <c r="AN22" i="22"/>
  <c r="AK22" i="22"/>
  <c r="AW22" i="22"/>
  <c r="AL22" i="22"/>
  <c r="AX22" i="22"/>
  <c r="AM22" i="22"/>
  <c r="AY22" i="22"/>
  <c r="AO22" i="22"/>
  <c r="BA22" i="22"/>
  <c r="AZ22" i="22"/>
  <c r="AD24" i="22"/>
  <c r="AE24" i="22"/>
  <c r="AQ24" i="22"/>
  <c r="AF24" i="22"/>
  <c r="AR24" i="22"/>
  <c r="AG24" i="22"/>
  <c r="AS24" i="22"/>
  <c r="AH24" i="22"/>
  <c r="AT24" i="22"/>
  <c r="AI24" i="22"/>
  <c r="AU24" i="22"/>
  <c r="AJ24" i="22"/>
  <c r="AV24" i="22"/>
  <c r="AK24" i="22"/>
  <c r="AW24" i="22"/>
  <c r="AL24" i="22"/>
  <c r="AX24" i="22"/>
  <c r="AM24" i="22"/>
  <c r="AY24" i="22"/>
  <c r="AN24" i="22"/>
  <c r="AZ24" i="22"/>
  <c r="BB24" i="22"/>
  <c r="AO24" i="22"/>
  <c r="BA24" i="22"/>
  <c r="AP24" i="22"/>
  <c r="AD12" i="22"/>
  <c r="AE12" i="22"/>
  <c r="AQ12" i="22"/>
  <c r="AF12" i="22"/>
  <c r="AR12" i="22"/>
  <c r="AG12" i="22"/>
  <c r="AS12" i="22"/>
  <c r="AH12" i="22"/>
  <c r="AT12" i="22"/>
  <c r="AI12" i="22"/>
  <c r="AU12" i="22"/>
  <c r="AJ12" i="22"/>
  <c r="AV12" i="22"/>
  <c r="AK12" i="22"/>
  <c r="AW12" i="22"/>
  <c r="AL12" i="22"/>
  <c r="AX12" i="22"/>
  <c r="AP12" i="22"/>
  <c r="AM12" i="22"/>
  <c r="AY12" i="22"/>
  <c r="BB12" i="22"/>
  <c r="AN12" i="22"/>
  <c r="AZ12" i="22"/>
  <c r="AO12" i="22"/>
  <c r="BA12" i="22"/>
  <c r="AD19" i="22"/>
  <c r="AE19" i="22"/>
  <c r="AQ19" i="22"/>
  <c r="AF19" i="22"/>
  <c r="AR19" i="22"/>
  <c r="AG19" i="22"/>
  <c r="AS19" i="22"/>
  <c r="AH19" i="22"/>
  <c r="AT19" i="22"/>
  <c r="AI19" i="22"/>
  <c r="AU19" i="22"/>
  <c r="AJ19" i="22"/>
  <c r="AV19" i="22"/>
  <c r="AK19" i="22"/>
  <c r="AW19" i="22"/>
  <c r="AL19" i="22"/>
  <c r="AX19" i="22"/>
  <c r="AM19" i="22"/>
  <c r="AY19" i="22"/>
  <c r="AN19" i="22"/>
  <c r="AZ19" i="22"/>
  <c r="AO19" i="22"/>
  <c r="BA19" i="22"/>
  <c r="AP19" i="22"/>
  <c r="BB19" i="22"/>
  <c r="AE11" i="22"/>
  <c r="AQ11" i="22"/>
  <c r="AF11" i="22"/>
  <c r="AR11" i="22"/>
  <c r="AG11" i="22"/>
  <c r="AS11" i="22"/>
  <c r="AH11" i="22"/>
  <c r="AT11" i="22"/>
  <c r="AI11" i="22"/>
  <c r="AU11" i="22"/>
  <c r="AJ11" i="22"/>
  <c r="AV11" i="22"/>
  <c r="AK11" i="22"/>
  <c r="AW11" i="22"/>
  <c r="AL11" i="22"/>
  <c r="AX11" i="22"/>
  <c r="AM11" i="22"/>
  <c r="AY11" i="22"/>
  <c r="AN11" i="22"/>
  <c r="AZ11" i="22"/>
  <c r="BB11" i="22"/>
  <c r="AO11" i="22"/>
  <c r="BA11" i="22"/>
  <c r="AP11" i="22"/>
  <c r="AD11" i="22"/>
  <c r="AN17" i="26"/>
  <c r="AL11" i="26"/>
  <c r="AN13" i="26"/>
  <c r="AO13" i="26"/>
  <c r="Z30" i="1"/>
  <c r="AB14" i="26" s="1"/>
  <c r="AA60" i="1"/>
  <c r="AC7" i="26" s="1"/>
  <c r="AA6" i="1"/>
  <c r="AC21" i="26" s="1"/>
  <c r="Z6" i="1"/>
  <c r="AB21" i="26" s="1"/>
  <c r="Z60" i="1"/>
  <c r="AB7" i="26" s="1"/>
  <c r="AN20" i="26"/>
  <c r="AA66" i="1"/>
  <c r="AC17" i="26" s="1"/>
  <c r="AA72" i="1"/>
  <c r="AC18" i="26" s="1"/>
  <c r="Z72" i="1"/>
  <c r="AB18" i="26" s="1"/>
  <c r="AL16" i="26"/>
  <c r="Z78" i="1"/>
  <c r="AB13" i="26" s="1"/>
  <c r="AB16" i="26"/>
  <c r="AC16" i="26"/>
  <c r="B26" i="16"/>
  <c r="B25" i="16"/>
  <c r="B24" i="16"/>
  <c r="B21" i="16"/>
  <c r="B23" i="16"/>
  <c r="B22" i="16"/>
  <c r="B19" i="16"/>
  <c r="B20" i="16"/>
  <c r="B18" i="16"/>
  <c r="B17" i="16"/>
  <c r="B16" i="16"/>
  <c r="B14" i="16"/>
  <c r="B13" i="16"/>
  <c r="B10" i="16"/>
  <c r="B15" i="16"/>
  <c r="B12" i="16"/>
  <c r="B11" i="16"/>
  <c r="B9" i="16"/>
  <c r="B8" i="16"/>
  <c r="B7" i="16"/>
  <c r="B6" i="16"/>
  <c r="B5" i="16"/>
  <c r="B4" i="16"/>
  <c r="B3" i="16"/>
  <c r="B27" i="16"/>
  <c r="P6" i="1" l="1"/>
  <c r="Q6" i="1"/>
  <c r="Q102" i="1"/>
  <c r="Q30" i="1"/>
  <c r="S14" i="26" s="1"/>
  <c r="Q72" i="1"/>
  <c r="Q12" i="1"/>
  <c r="S22" i="26" s="1"/>
  <c r="P102" i="1"/>
  <c r="R8" i="26" s="1"/>
  <c r="P30" i="1"/>
  <c r="R14" i="26" s="1"/>
  <c r="P72" i="1"/>
  <c r="R18" i="26" s="1"/>
  <c r="Q114" i="1"/>
  <c r="Q54" i="1"/>
  <c r="Q42" i="1"/>
  <c r="S9" i="26" s="1"/>
  <c r="Q36" i="1"/>
  <c r="P108" i="1"/>
  <c r="R23" i="26" s="1"/>
  <c r="P54" i="1"/>
  <c r="P42" i="1"/>
  <c r="P36" i="1"/>
  <c r="P114" i="1"/>
  <c r="R20" i="26" s="1"/>
  <c r="Q24" i="1"/>
  <c r="S10" i="26" s="1"/>
  <c r="Q96" i="1"/>
  <c r="P12" i="1"/>
  <c r="R22" i="26" s="1"/>
  <c r="P24" i="1"/>
  <c r="R10" i="26" s="1"/>
  <c r="P96" i="1"/>
  <c r="R11" i="26" s="1"/>
  <c r="Q60" i="1"/>
  <c r="S7" i="26" s="1"/>
  <c r="Q48" i="1"/>
  <c r="Q66" i="1"/>
  <c r="P60" i="1"/>
  <c r="P48" i="1"/>
  <c r="P66" i="1"/>
  <c r="Q108" i="1"/>
  <c r="Q78" i="1"/>
  <c r="Q90" i="1"/>
  <c r="S19" i="26" s="1"/>
  <c r="Q84" i="1"/>
  <c r="P78" i="1"/>
  <c r="R13" i="26" s="1"/>
  <c r="P90" i="1"/>
  <c r="R19" i="26" s="1"/>
  <c r="P84" i="1"/>
  <c r="R12" i="26" s="1"/>
  <c r="AI41" i="1"/>
  <c r="AI40" i="1"/>
  <c r="AI39" i="1"/>
  <c r="AI38" i="1"/>
  <c r="AI36" i="1"/>
  <c r="AI37" i="1"/>
  <c r="AI34" i="1"/>
  <c r="AI35" i="1"/>
  <c r="AI30" i="1"/>
  <c r="AK14" i="26" s="1"/>
  <c r="AI31" i="1"/>
  <c r="AI32" i="1"/>
  <c r="AI27" i="1"/>
  <c r="AI33" i="1"/>
  <c r="AI111" i="1"/>
  <c r="AI112" i="1"/>
  <c r="AI113" i="1"/>
  <c r="AI109" i="1"/>
  <c r="AI108" i="1"/>
  <c r="AK23" i="26" s="1"/>
  <c r="AI110" i="1"/>
  <c r="AN108" i="1" s="1"/>
  <c r="AI53" i="1"/>
  <c r="AI52" i="1"/>
  <c r="AI51" i="1"/>
  <c r="AI50" i="1"/>
  <c r="AI49" i="1"/>
  <c r="AI48" i="1"/>
  <c r="AI104" i="1"/>
  <c r="AI105" i="1"/>
  <c r="AI28" i="1"/>
  <c r="AI89" i="1"/>
  <c r="AI16" i="1"/>
  <c r="AI9" i="1"/>
  <c r="AI45" i="1"/>
  <c r="AI107" i="1"/>
  <c r="AI88" i="1"/>
  <c r="AI10" i="1"/>
  <c r="AI83" i="1"/>
  <c r="AI58" i="1"/>
  <c r="AI87" i="1"/>
  <c r="AI59" i="1"/>
  <c r="AI46" i="1"/>
  <c r="AI71" i="1"/>
  <c r="AI106" i="1"/>
  <c r="AI29" i="1"/>
  <c r="AI64" i="1"/>
  <c r="AI47" i="1"/>
  <c r="AI65" i="1"/>
  <c r="AI77" i="1"/>
  <c r="AI100" i="1"/>
  <c r="AI15" i="1"/>
  <c r="AI14" i="1"/>
  <c r="AI93" i="1"/>
  <c r="AI95" i="1"/>
  <c r="AI17" i="1"/>
  <c r="AI101" i="1"/>
  <c r="AI118" i="1"/>
  <c r="AI86" i="1"/>
  <c r="AI119" i="1"/>
  <c r="AI11" i="1"/>
  <c r="AI94" i="1"/>
  <c r="AI99" i="1"/>
  <c r="AI72" i="1"/>
  <c r="AI102" i="1"/>
  <c r="AI42" i="1"/>
  <c r="AI103" i="1"/>
  <c r="AI78" i="1"/>
  <c r="AI57" i="1"/>
  <c r="AI54" i="1"/>
  <c r="AI6" i="1"/>
  <c r="AI114" i="1"/>
  <c r="AI12" i="1"/>
  <c r="AI66" i="1"/>
  <c r="AI13" i="1"/>
  <c r="AI25" i="1"/>
  <c r="AI96" i="1"/>
  <c r="AI84" i="1"/>
  <c r="AI85" i="1"/>
  <c r="AI60" i="1"/>
  <c r="AI24" i="1"/>
  <c r="AK10" i="26" s="1"/>
  <c r="AI90" i="1"/>
  <c r="AI61" i="1"/>
  <c r="AI43" i="1"/>
  <c r="AI44" i="1"/>
  <c r="AI26" i="1"/>
  <c r="AI62" i="1"/>
  <c r="AI91" i="1"/>
  <c r="AI79" i="1"/>
  <c r="AI115" i="1"/>
  <c r="AI97" i="1"/>
  <c r="AI67" i="1"/>
  <c r="AI55" i="1"/>
  <c r="AI7" i="1"/>
  <c r="AI92" i="1"/>
  <c r="AI73" i="1"/>
  <c r="AI63" i="1"/>
  <c r="AI98" i="1"/>
  <c r="AI117" i="1"/>
  <c r="AI74" i="1"/>
  <c r="AI68" i="1"/>
  <c r="AI116" i="1"/>
  <c r="AI56" i="1"/>
  <c r="AI80" i="1"/>
  <c r="AI8" i="1"/>
  <c r="AI81" i="1"/>
  <c r="AI75" i="1"/>
  <c r="AI69" i="1"/>
  <c r="AI70" i="1"/>
  <c r="AI82" i="1"/>
  <c r="AI76" i="1"/>
  <c r="Z66" i="1"/>
  <c r="AB17" i="26" s="1"/>
  <c r="AD18" i="22"/>
  <c r="AE18" i="22"/>
  <c r="AQ18" i="22"/>
  <c r="AF18" i="22"/>
  <c r="AR18" i="22"/>
  <c r="AG18" i="22"/>
  <c r="AS18" i="22"/>
  <c r="AH18" i="22"/>
  <c r="AT18" i="22"/>
  <c r="AI18" i="22"/>
  <c r="AU18" i="22"/>
  <c r="AJ18" i="22"/>
  <c r="AV18" i="22"/>
  <c r="AK18" i="22"/>
  <c r="AW18" i="22"/>
  <c r="AL18" i="22"/>
  <c r="AX18" i="22"/>
  <c r="AM18" i="22"/>
  <c r="AY18" i="22"/>
  <c r="AN18" i="22"/>
  <c r="AZ18" i="22"/>
  <c r="AO18" i="22"/>
  <c r="BA18" i="22"/>
  <c r="AP18" i="22"/>
  <c r="BB18" i="22"/>
  <c r="AD20" i="22"/>
  <c r="AE20" i="22"/>
  <c r="AQ20" i="22"/>
  <c r="AF20" i="22"/>
  <c r="AR20" i="22"/>
  <c r="AG20" i="22"/>
  <c r="AS20" i="22"/>
  <c r="AH20" i="22"/>
  <c r="AT20" i="22"/>
  <c r="AI20" i="22"/>
  <c r="AU20" i="22"/>
  <c r="AJ20" i="22"/>
  <c r="AV20" i="22"/>
  <c r="AK20" i="22"/>
  <c r="AW20" i="22"/>
  <c r="AL20" i="22"/>
  <c r="AX20" i="22"/>
  <c r="AM20" i="22"/>
  <c r="AY20" i="22"/>
  <c r="AN20" i="22"/>
  <c r="AZ20" i="22"/>
  <c r="AO20" i="22"/>
  <c r="BA20" i="22"/>
  <c r="AP20" i="22"/>
  <c r="BB20" i="22"/>
  <c r="AD21" i="22"/>
  <c r="AE21" i="22"/>
  <c r="AQ21" i="22"/>
  <c r="AF21" i="22"/>
  <c r="AR21" i="22"/>
  <c r="AG21" i="22"/>
  <c r="AS21" i="22"/>
  <c r="AH21" i="22"/>
  <c r="AT21" i="22"/>
  <c r="AI21" i="22"/>
  <c r="AU21" i="22"/>
  <c r="AJ21" i="22"/>
  <c r="AV21" i="22"/>
  <c r="AK21" i="22"/>
  <c r="AW21" i="22"/>
  <c r="AL21" i="22"/>
  <c r="AX21" i="22"/>
  <c r="AM21" i="22"/>
  <c r="AY21" i="22"/>
  <c r="AN21" i="22"/>
  <c r="AZ21" i="22"/>
  <c r="BB21" i="22"/>
  <c r="AO21" i="22"/>
  <c r="BA21" i="22"/>
  <c r="AP21" i="22"/>
  <c r="AA78" i="1"/>
  <c r="AC13" i="26" s="1"/>
  <c r="AM14" i="26"/>
  <c r="AO20" i="26"/>
  <c r="AA114" i="1"/>
  <c r="AC20" i="26" s="1"/>
  <c r="AM20" i="26"/>
  <c r="Z114" i="1"/>
  <c r="AB20" i="26" s="1"/>
  <c r="AN16" i="26"/>
  <c r="AO14" i="26"/>
  <c r="AC14" i="26"/>
  <c r="S17" i="26"/>
  <c r="S24" i="26"/>
  <c r="R17" i="26"/>
  <c r="R24" i="26"/>
  <c r="R15" i="26"/>
  <c r="R16" i="26"/>
  <c r="R21" i="26"/>
  <c r="S18" i="26"/>
  <c r="AK16" i="26"/>
  <c r="S21" i="26"/>
  <c r="S16" i="26"/>
  <c r="S8" i="26"/>
  <c r="P18" i="1"/>
  <c r="R6" i="26" s="1"/>
  <c r="Q18" i="1"/>
  <c r="S6" i="26" s="1"/>
  <c r="R7" i="26"/>
  <c r="AI23" i="1"/>
  <c r="AI22" i="1"/>
  <c r="AK8" i="26"/>
  <c r="R9" i="26"/>
  <c r="AI18" i="1"/>
  <c r="AK9" i="26"/>
  <c r="AK7" i="26"/>
  <c r="AI19" i="1"/>
  <c r="AI20" i="1"/>
  <c r="AI21" i="1"/>
  <c r="AP23" i="26" l="1"/>
  <c r="AN66" i="1"/>
  <c r="AN72" i="1"/>
  <c r="AN24" i="1"/>
  <c r="AP10" i="26" s="1"/>
  <c r="AN42" i="1"/>
  <c r="AP9" i="26" s="1"/>
  <c r="H23" i="22"/>
  <c r="Y23" i="22"/>
  <c r="P23" i="22"/>
  <c r="D23" i="22"/>
  <c r="K23" i="22"/>
  <c r="G23" i="22"/>
  <c r="T23" i="22"/>
  <c r="N23" i="22"/>
  <c r="AA23" i="22"/>
  <c r="I23" i="22"/>
  <c r="Z23" i="22"/>
  <c r="X23" i="22"/>
  <c r="S23" i="22"/>
  <c r="M23" i="22"/>
  <c r="U23" i="22"/>
  <c r="O23" i="22"/>
  <c r="J23" i="22"/>
  <c r="Q23" i="22"/>
  <c r="S23" i="26"/>
  <c r="W23" i="22"/>
  <c r="R23" i="22"/>
  <c r="L23" i="22"/>
  <c r="E23" i="22"/>
  <c r="V23" i="22"/>
  <c r="AB23" i="22"/>
  <c r="F23" i="22"/>
  <c r="I22" i="22"/>
  <c r="N22" i="22"/>
  <c r="Y22" i="22"/>
  <c r="O22" i="22"/>
  <c r="U22" i="22"/>
  <c r="Z22" i="22"/>
  <c r="R22" i="22"/>
  <c r="H22" i="22"/>
  <c r="AA22" i="22"/>
  <c r="P22" i="22"/>
  <c r="D22" i="22"/>
  <c r="S22" i="22"/>
  <c r="E22" i="22"/>
  <c r="J22" i="22"/>
  <c r="AB22" i="22"/>
  <c r="L22" i="22"/>
  <c r="X22" i="22"/>
  <c r="Q22" i="22"/>
  <c r="V22" i="22"/>
  <c r="W22" i="22"/>
  <c r="G22" i="22"/>
  <c r="F22" i="22"/>
  <c r="K22" i="22"/>
  <c r="M22" i="22"/>
  <c r="T22" i="22"/>
  <c r="AN96" i="1"/>
  <c r="AP11" i="26" s="1"/>
  <c r="AN12" i="1"/>
  <c r="AP22" i="26" s="1"/>
  <c r="N20" i="22"/>
  <c r="W20" i="22"/>
  <c r="AB20" i="22"/>
  <c r="R20" i="22"/>
  <c r="Z20" i="22"/>
  <c r="G20" i="22"/>
  <c r="M20" i="22"/>
  <c r="X20" i="22"/>
  <c r="Y20" i="22"/>
  <c r="D20" i="22"/>
  <c r="S20" i="22"/>
  <c r="U20" i="22"/>
  <c r="O20" i="22"/>
  <c r="H20" i="22"/>
  <c r="K20" i="22"/>
  <c r="AA20" i="22"/>
  <c r="T20" i="22"/>
  <c r="E20" i="22"/>
  <c r="V20" i="22"/>
  <c r="P20" i="22"/>
  <c r="I20" i="22"/>
  <c r="J20" i="22"/>
  <c r="Q20" i="22"/>
  <c r="L20" i="22"/>
  <c r="F20" i="22"/>
  <c r="AN90" i="1"/>
  <c r="AP19" i="26" s="1"/>
  <c r="AN6" i="1"/>
  <c r="AP21" i="26" s="1"/>
  <c r="AN60" i="1"/>
  <c r="AP7" i="26" s="1"/>
  <c r="AN36" i="1"/>
  <c r="AP24" i="26" s="1"/>
  <c r="W18" i="22"/>
  <c r="S18" i="22"/>
  <c r="O18" i="22"/>
  <c r="H18" i="22"/>
  <c r="M18" i="22"/>
  <c r="F18" i="22"/>
  <c r="AA18" i="22"/>
  <c r="T18" i="22"/>
  <c r="V18" i="22"/>
  <c r="Q18" i="22"/>
  <c r="N18" i="22"/>
  <c r="P18" i="22"/>
  <c r="I18" i="22"/>
  <c r="K18" i="22"/>
  <c r="Z18" i="22"/>
  <c r="AB18" i="22"/>
  <c r="U18" i="22"/>
  <c r="E18" i="22"/>
  <c r="Y18" i="22"/>
  <c r="R18" i="22"/>
  <c r="G18" i="22"/>
  <c r="D18" i="22"/>
  <c r="J18" i="22"/>
  <c r="L18" i="22"/>
  <c r="X18" i="22"/>
  <c r="AN54" i="1"/>
  <c r="AP15" i="26" s="1"/>
  <c r="P14" i="22"/>
  <c r="T14" i="22"/>
  <c r="I14" i="22"/>
  <c r="U14" i="22"/>
  <c r="K14" i="22"/>
  <c r="X14" i="22"/>
  <c r="N14" i="22"/>
  <c r="O14" i="22"/>
  <c r="S14" i="22"/>
  <c r="AB14" i="22"/>
  <c r="D14" i="22"/>
  <c r="J14" i="22"/>
  <c r="E14" i="22"/>
  <c r="V14" i="22"/>
  <c r="Q14" i="22"/>
  <c r="M14" i="22"/>
  <c r="W14" i="22"/>
  <c r="F14" i="22"/>
  <c r="Z14" i="22"/>
  <c r="H14" i="22"/>
  <c r="L14" i="22"/>
  <c r="Y14" i="22"/>
  <c r="R14" i="22"/>
  <c r="G14" i="22"/>
  <c r="AA14" i="22"/>
  <c r="AN78" i="1"/>
  <c r="AP13" i="26" s="1"/>
  <c r="S20" i="26"/>
  <c r="AN114" i="1"/>
  <c r="AP20" i="26" s="1"/>
  <c r="AN84" i="1"/>
  <c r="AP12" i="26" s="1"/>
  <c r="AN102" i="1"/>
  <c r="AP8" i="26" s="1"/>
  <c r="D17" i="22"/>
  <c r="L17" i="22"/>
  <c r="T17" i="22"/>
  <c r="M17" i="22"/>
  <c r="F17" i="22"/>
  <c r="X17" i="22"/>
  <c r="AA17" i="22"/>
  <c r="W17" i="22"/>
  <c r="E17" i="22"/>
  <c r="V17" i="22"/>
  <c r="Y17" i="22"/>
  <c r="R17" i="22"/>
  <c r="U17" i="22"/>
  <c r="N17" i="22"/>
  <c r="K17" i="22"/>
  <c r="P17" i="22"/>
  <c r="Z17" i="22"/>
  <c r="G17" i="22"/>
  <c r="H17" i="22"/>
  <c r="AB17" i="22"/>
  <c r="I17" i="22"/>
  <c r="J17" i="22"/>
  <c r="Q17" i="22"/>
  <c r="O17" i="22"/>
  <c r="S17" i="22"/>
  <c r="N21" i="22"/>
  <c r="S21" i="22"/>
  <c r="V21" i="22"/>
  <c r="Q21" i="22"/>
  <c r="F21" i="22"/>
  <c r="Y21" i="22"/>
  <c r="Z21" i="22"/>
  <c r="H21" i="22"/>
  <c r="J21" i="22"/>
  <c r="E21" i="22"/>
  <c r="W21" i="22"/>
  <c r="T21" i="22"/>
  <c r="L21" i="22"/>
  <c r="X21" i="22"/>
  <c r="D21" i="22"/>
  <c r="O21" i="22"/>
  <c r="I21" i="22"/>
  <c r="AB21" i="22"/>
  <c r="M21" i="22"/>
  <c r="R21" i="22"/>
  <c r="AA21" i="22"/>
  <c r="U21" i="22"/>
  <c r="P21" i="22"/>
  <c r="K21" i="22"/>
  <c r="G21" i="22"/>
  <c r="Y19" i="22"/>
  <c r="G19" i="22"/>
  <c r="M19" i="22"/>
  <c r="N19" i="22"/>
  <c r="S19" i="22"/>
  <c r="P19" i="22"/>
  <c r="F19" i="22"/>
  <c r="Z19" i="22"/>
  <c r="H19" i="22"/>
  <c r="AB19" i="22"/>
  <c r="Q19" i="22"/>
  <c r="O19" i="22"/>
  <c r="T19" i="22"/>
  <c r="R19" i="22"/>
  <c r="AA19" i="22"/>
  <c r="I19" i="22"/>
  <c r="J19" i="22"/>
  <c r="E19" i="22"/>
  <c r="W19" i="22"/>
  <c r="D19" i="22"/>
  <c r="U19" i="22"/>
  <c r="V19" i="22"/>
  <c r="L19" i="22"/>
  <c r="X19" i="22"/>
  <c r="K19" i="22"/>
  <c r="AN48" i="1"/>
  <c r="AP16" i="26" s="1"/>
  <c r="AN30" i="1"/>
  <c r="AP14" i="26" s="1"/>
  <c r="M16" i="22"/>
  <c r="M71" i="22" s="1"/>
  <c r="R16" i="22"/>
  <c r="R71" i="22" s="1"/>
  <c r="X16" i="22"/>
  <c r="X71" i="22" s="1"/>
  <c r="E16" i="22"/>
  <c r="E71" i="22" s="1"/>
  <c r="V16" i="22"/>
  <c r="V71" i="22" s="1"/>
  <c r="L16" i="22"/>
  <c r="L71" i="22" s="1"/>
  <c r="Y16" i="22"/>
  <c r="Y71" i="22" s="1"/>
  <c r="D16" i="22"/>
  <c r="D71" i="22" s="1"/>
  <c r="P16" i="22"/>
  <c r="P71" i="22" s="1"/>
  <c r="N16" i="22"/>
  <c r="N71" i="22" s="1"/>
  <c r="G16" i="22"/>
  <c r="G71" i="22" s="1"/>
  <c r="I16" i="22"/>
  <c r="I71" i="22" s="1"/>
  <c r="F16" i="22"/>
  <c r="F71" i="22" s="1"/>
  <c r="Z16" i="22"/>
  <c r="Z71" i="22" s="1"/>
  <c r="S16" i="22"/>
  <c r="S71" i="22" s="1"/>
  <c r="AA16" i="22"/>
  <c r="AA71" i="22" s="1"/>
  <c r="J16" i="22"/>
  <c r="J71" i="22" s="1"/>
  <c r="Q16" i="22"/>
  <c r="Q71" i="22" s="1"/>
  <c r="K16" i="22"/>
  <c r="K71" i="22" s="1"/>
  <c r="H16" i="22"/>
  <c r="H71" i="22" s="1"/>
  <c r="AB16" i="22"/>
  <c r="AB71" i="22" s="1"/>
  <c r="W16" i="22"/>
  <c r="W71" i="22" s="1"/>
  <c r="O16" i="22"/>
  <c r="O71" i="22" s="1"/>
  <c r="T16" i="22"/>
  <c r="T71" i="22" s="1"/>
  <c r="U16" i="22"/>
  <c r="U71" i="22" s="1"/>
  <c r="K24" i="22"/>
  <c r="L24" i="22"/>
  <c r="I24" i="22"/>
  <c r="V24" i="22"/>
  <c r="F24" i="22"/>
  <c r="X24" i="22"/>
  <c r="AA24" i="22"/>
  <c r="J24" i="22"/>
  <c r="M24" i="22"/>
  <c r="R24" i="22"/>
  <c r="D24" i="22"/>
  <c r="O24" i="22"/>
  <c r="P24" i="22"/>
  <c r="E24" i="22"/>
  <c r="Y24" i="22"/>
  <c r="G24" i="22"/>
  <c r="T24" i="22"/>
  <c r="Q24" i="22"/>
  <c r="N24" i="22"/>
  <c r="S24" i="22"/>
  <c r="AB24" i="22"/>
  <c r="Z24" i="22"/>
  <c r="H24" i="22"/>
  <c r="W24" i="22"/>
  <c r="U24" i="22"/>
  <c r="AK6" i="26"/>
  <c r="AN18" i="1"/>
  <c r="AP6" i="26" s="1"/>
  <c r="S12" i="26"/>
  <c r="M12" i="22"/>
  <c r="Y12" i="22"/>
  <c r="N12" i="22"/>
  <c r="Z12" i="22"/>
  <c r="O12" i="22"/>
  <c r="AA12" i="22"/>
  <c r="P12" i="22"/>
  <c r="AB12" i="22"/>
  <c r="E12" i="22"/>
  <c r="Q12" i="22"/>
  <c r="K12" i="22"/>
  <c r="F12" i="22"/>
  <c r="R12" i="22"/>
  <c r="W12" i="22"/>
  <c r="G12" i="22"/>
  <c r="S12" i="22"/>
  <c r="H12" i="22"/>
  <c r="T12" i="22"/>
  <c r="I12" i="22"/>
  <c r="U12" i="22"/>
  <c r="D12" i="22"/>
  <c r="J12" i="22"/>
  <c r="V12" i="22"/>
  <c r="L12" i="22"/>
  <c r="X12" i="22"/>
  <c r="S11" i="26"/>
  <c r="E11" i="22"/>
  <c r="E66" i="22" s="1"/>
  <c r="Q11" i="22"/>
  <c r="Q66" i="22" s="1"/>
  <c r="D11" i="22"/>
  <c r="D66" i="22" s="1"/>
  <c r="M11" i="22"/>
  <c r="M66" i="22" s="1"/>
  <c r="AB11" i="22"/>
  <c r="AB66" i="22" s="1"/>
  <c r="F11" i="22"/>
  <c r="F66" i="22" s="1"/>
  <c r="R11" i="22"/>
  <c r="R66" i="22" s="1"/>
  <c r="T11" i="22"/>
  <c r="T66" i="22" s="1"/>
  <c r="V11" i="22"/>
  <c r="V66" i="22" s="1"/>
  <c r="K11" i="22"/>
  <c r="K66" i="22" s="1"/>
  <c r="Y11" i="22"/>
  <c r="Y66" i="22" s="1"/>
  <c r="G11" i="22"/>
  <c r="G66" i="22" s="1"/>
  <c r="S11" i="22"/>
  <c r="S66" i="22" s="1"/>
  <c r="U11" i="22"/>
  <c r="U66" i="22" s="1"/>
  <c r="L11" i="22"/>
  <c r="L66" i="22" s="1"/>
  <c r="O11" i="22"/>
  <c r="O66" i="22" s="1"/>
  <c r="H11" i="22"/>
  <c r="H66" i="22" s="1"/>
  <c r="I11" i="22"/>
  <c r="I66" i="22" s="1"/>
  <c r="W11" i="22"/>
  <c r="W66" i="22" s="1"/>
  <c r="X11" i="22"/>
  <c r="X66" i="22" s="1"/>
  <c r="Z11" i="22"/>
  <c r="Z66" i="22" s="1"/>
  <c r="P11" i="22"/>
  <c r="P66" i="22" s="1"/>
  <c r="J11" i="22"/>
  <c r="J66" i="22" s="1"/>
  <c r="N11" i="22"/>
  <c r="N66" i="22" s="1"/>
  <c r="AA11" i="22"/>
  <c r="AA66" i="22" s="1"/>
  <c r="M13" i="22"/>
  <c r="Y13" i="22"/>
  <c r="N13" i="22"/>
  <c r="Z13" i="22"/>
  <c r="W13" i="22"/>
  <c r="O13" i="22"/>
  <c r="AA13" i="22"/>
  <c r="P13" i="22"/>
  <c r="AB13" i="22"/>
  <c r="E13" i="22"/>
  <c r="Q13" i="22"/>
  <c r="F13" i="22"/>
  <c r="R13" i="22"/>
  <c r="G13" i="22"/>
  <c r="S13" i="22"/>
  <c r="H13" i="22"/>
  <c r="T13" i="22"/>
  <c r="D13" i="22"/>
  <c r="I13" i="22"/>
  <c r="U13" i="22"/>
  <c r="J13" i="22"/>
  <c r="V13" i="22"/>
  <c r="L13" i="22"/>
  <c r="X13" i="22"/>
  <c r="K13" i="22"/>
  <c r="S15" i="26"/>
  <c r="M15" i="22"/>
  <c r="Y15" i="22"/>
  <c r="N15" i="22"/>
  <c r="Z15" i="22"/>
  <c r="O15" i="22"/>
  <c r="AA15" i="22"/>
  <c r="D15" i="22"/>
  <c r="P15" i="22"/>
  <c r="AB15" i="22"/>
  <c r="E15" i="22"/>
  <c r="Q15" i="22"/>
  <c r="F15" i="22"/>
  <c r="R15" i="22"/>
  <c r="G15" i="22"/>
  <c r="S15" i="22"/>
  <c r="H15" i="22"/>
  <c r="T15" i="22"/>
  <c r="I15" i="22"/>
  <c r="U15" i="22"/>
  <c r="J15" i="22"/>
  <c r="V15" i="22"/>
  <c r="K15" i="22"/>
  <c r="L15" i="22"/>
  <c r="X15" i="22"/>
  <c r="W15" i="22"/>
  <c r="AD17" i="22"/>
  <c r="AD72" i="22" s="1"/>
  <c r="AE17" i="22"/>
  <c r="AE72" i="22" s="1"/>
  <c r="AQ17" i="22"/>
  <c r="AQ72" i="22" s="1"/>
  <c r="AF17" i="22"/>
  <c r="AF72" i="22" s="1"/>
  <c r="AR17" i="22"/>
  <c r="AR72" i="22" s="1"/>
  <c r="AG17" i="22"/>
  <c r="AS17" i="22"/>
  <c r="AH17" i="22"/>
  <c r="AH72" i="22" s="1"/>
  <c r="AT17" i="22"/>
  <c r="AT72" i="22" s="1"/>
  <c r="AI17" i="22"/>
  <c r="AI72" i="22" s="1"/>
  <c r="AU17" i="22"/>
  <c r="AU72" i="22" s="1"/>
  <c r="AJ17" i="22"/>
  <c r="AJ72" i="22" s="1"/>
  <c r="AV17" i="22"/>
  <c r="AV72" i="22" s="1"/>
  <c r="AK17" i="22"/>
  <c r="AK72" i="22" s="1"/>
  <c r="AW17" i="22"/>
  <c r="AW72" i="22" s="1"/>
  <c r="AL17" i="22"/>
  <c r="AL72" i="22" s="1"/>
  <c r="AX17" i="22"/>
  <c r="AX72" i="22" s="1"/>
  <c r="AM17" i="22"/>
  <c r="AY17" i="22"/>
  <c r="AN17" i="22"/>
  <c r="AN72" i="22" s="1"/>
  <c r="AZ17" i="22"/>
  <c r="AZ72" i="22" s="1"/>
  <c r="AO17" i="22"/>
  <c r="AO72" i="22" s="1"/>
  <c r="BA17" i="22"/>
  <c r="BA72" i="22" s="1"/>
  <c r="AP17" i="22"/>
  <c r="AP72" i="22" s="1"/>
  <c r="BB17" i="22"/>
  <c r="BB72" i="22" s="1"/>
  <c r="AK15" i="26"/>
  <c r="AK11" i="26"/>
  <c r="AL14" i="26"/>
  <c r="AL13" i="26"/>
  <c r="AL20" i="26"/>
  <c r="AP18" i="26"/>
  <c r="AP17" i="26"/>
  <c r="AK17" i="26"/>
  <c r="AK18" i="26"/>
  <c r="AK19" i="26"/>
  <c r="AK24" i="26"/>
  <c r="AK22" i="26"/>
  <c r="AK12" i="26"/>
  <c r="AK20" i="26"/>
  <c r="AK21" i="26"/>
  <c r="AN14" i="26"/>
  <c r="AK13" i="26"/>
  <c r="AQ11" i="26"/>
  <c r="AD6" i="22"/>
  <c r="AQ6" i="22"/>
  <c r="AJ6" i="22"/>
  <c r="AZ6" i="22"/>
  <c r="AS6" i="22"/>
  <c r="AX6" i="22"/>
  <c r="AT6" i="22"/>
  <c r="AI6" i="22"/>
  <c r="BA6" i="22"/>
  <c r="AE6" i="22"/>
  <c r="AU6" i="22"/>
  <c r="AN6" i="22"/>
  <c r="AG6" i="22"/>
  <c r="AW6" i="22"/>
  <c r="AL6" i="22"/>
  <c r="AK6" i="22"/>
  <c r="AM6" i="22"/>
  <c r="AF6" i="22"/>
  <c r="AV6" i="22"/>
  <c r="AO6" i="22"/>
  <c r="AH6" i="22"/>
  <c r="AP6" i="22"/>
  <c r="AQ6" i="26"/>
  <c r="AY6" i="22"/>
  <c r="AR6" i="22"/>
  <c r="BB6" i="22"/>
  <c r="AE9" i="22"/>
  <c r="AE64" i="22" s="1"/>
  <c r="AI9" i="22"/>
  <c r="AI64" i="22" s="1"/>
  <c r="AM9" i="22"/>
  <c r="AM64" i="22" s="1"/>
  <c r="AQ9" i="22"/>
  <c r="AQ64" i="22" s="1"/>
  <c r="AU9" i="22"/>
  <c r="AU64" i="22" s="1"/>
  <c r="AY9" i="22"/>
  <c r="AY64" i="22" s="1"/>
  <c r="AF9" i="22"/>
  <c r="AF64" i="22" s="1"/>
  <c r="AJ9" i="22"/>
  <c r="AJ64" i="22" s="1"/>
  <c r="AN9" i="22"/>
  <c r="AN64" i="22" s="1"/>
  <c r="AR9" i="22"/>
  <c r="AR64" i="22" s="1"/>
  <c r="AV9" i="22"/>
  <c r="AV64" i="22" s="1"/>
  <c r="AZ9" i="22"/>
  <c r="AZ64" i="22" s="1"/>
  <c r="AG9" i="22"/>
  <c r="AG64" i="22" s="1"/>
  <c r="AK9" i="22"/>
  <c r="AK64" i="22" s="1"/>
  <c r="AO9" i="22"/>
  <c r="AO64" i="22" s="1"/>
  <c r="AS9" i="22"/>
  <c r="AS64" i="22" s="1"/>
  <c r="AW9" i="22"/>
  <c r="AW64" i="22" s="1"/>
  <c r="BA9" i="22"/>
  <c r="BA64" i="22" s="1"/>
  <c r="AP9" i="22"/>
  <c r="AP64" i="22" s="1"/>
  <c r="AT9" i="22"/>
  <c r="AT64" i="22" s="1"/>
  <c r="AH9" i="22"/>
  <c r="AH64" i="22" s="1"/>
  <c r="AX9" i="22"/>
  <c r="AX64" i="22" s="1"/>
  <c r="AL9" i="22"/>
  <c r="AL64" i="22" s="1"/>
  <c r="BB9" i="22"/>
  <c r="BB64" i="22" s="1"/>
  <c r="AD7" i="22"/>
  <c r="AD62" i="22" s="1"/>
  <c r="AE7" i="22"/>
  <c r="AE62" i="22" s="1"/>
  <c r="AI7" i="22"/>
  <c r="AI62" i="22" s="1"/>
  <c r="AM7" i="22"/>
  <c r="AM62" i="22" s="1"/>
  <c r="AQ7" i="22"/>
  <c r="AQ62" i="22" s="1"/>
  <c r="AU7" i="22"/>
  <c r="AU62" i="22" s="1"/>
  <c r="AY7" i="22"/>
  <c r="AY62" i="22" s="1"/>
  <c r="AF7" i="22"/>
  <c r="AF62" i="22" s="1"/>
  <c r="AJ7" i="22"/>
  <c r="AJ62" i="22" s="1"/>
  <c r="AN7" i="22"/>
  <c r="AN62" i="22" s="1"/>
  <c r="AR7" i="22"/>
  <c r="AR62" i="22" s="1"/>
  <c r="AV7" i="22"/>
  <c r="AV62" i="22" s="1"/>
  <c r="AZ7" i="22"/>
  <c r="AZ62" i="22" s="1"/>
  <c r="AG7" i="22"/>
  <c r="AG62" i="22" s="1"/>
  <c r="AK7" i="22"/>
  <c r="AK62" i="22" s="1"/>
  <c r="AO7" i="22"/>
  <c r="AO62" i="22" s="1"/>
  <c r="AS7" i="22"/>
  <c r="AS62" i="22" s="1"/>
  <c r="AW7" i="22"/>
  <c r="AW62" i="22" s="1"/>
  <c r="BA7" i="22"/>
  <c r="BA62" i="22" s="1"/>
  <c r="AP7" i="22"/>
  <c r="AP62" i="22" s="1"/>
  <c r="AT7" i="22"/>
  <c r="AT62" i="22" s="1"/>
  <c r="AH7" i="22"/>
  <c r="AH62" i="22" s="1"/>
  <c r="AX7" i="22"/>
  <c r="AX62" i="22" s="1"/>
  <c r="AL7" i="22"/>
  <c r="AL62" i="22" s="1"/>
  <c r="BB7" i="22"/>
  <c r="BB62" i="22" s="1"/>
  <c r="AH77" i="22"/>
  <c r="AL77" i="22"/>
  <c r="AP77" i="22"/>
  <c r="AT77" i="22"/>
  <c r="AX77" i="22"/>
  <c r="BB77" i="22"/>
  <c r="AE77" i="22"/>
  <c r="AI77" i="22"/>
  <c r="AM77" i="22"/>
  <c r="AQ77" i="22"/>
  <c r="AU77" i="22"/>
  <c r="AY77" i="22"/>
  <c r="AF77" i="22"/>
  <c r="AJ77" i="22"/>
  <c r="AN77" i="22"/>
  <c r="AR77" i="22"/>
  <c r="AV77" i="22"/>
  <c r="AZ77" i="22"/>
  <c r="AG77" i="22"/>
  <c r="AW77" i="22"/>
  <c r="AK77" i="22"/>
  <c r="BA77" i="22"/>
  <c r="AO77" i="22"/>
  <c r="AS77" i="22"/>
  <c r="AL79" i="22"/>
  <c r="AT79" i="22"/>
  <c r="AJ79" i="22"/>
  <c r="AR79" i="22"/>
  <c r="AZ79" i="22"/>
  <c r="AY79" i="22"/>
  <c r="AS79" i="22"/>
  <c r="AD8" i="22"/>
  <c r="AE8" i="22"/>
  <c r="AI8" i="22"/>
  <c r="AM8" i="22"/>
  <c r="AQ8" i="22"/>
  <c r="AU8" i="22"/>
  <c r="AY8" i="22"/>
  <c r="AF8" i="22"/>
  <c r="AJ8" i="22"/>
  <c r="AJ63" i="22" s="1"/>
  <c r="AN8" i="22"/>
  <c r="AN63" i="22" s="1"/>
  <c r="AR8" i="22"/>
  <c r="AR63" i="22" s="1"/>
  <c r="AV8" i="22"/>
  <c r="AZ8" i="22"/>
  <c r="AG8" i="22"/>
  <c r="AK8" i="22"/>
  <c r="AO8" i="22"/>
  <c r="AS8" i="22"/>
  <c r="AW8" i="22"/>
  <c r="BA8" i="22"/>
  <c r="AH8" i="22"/>
  <c r="AX8" i="22"/>
  <c r="AX63" i="22" s="1"/>
  <c r="AL8" i="22"/>
  <c r="AL63" i="22" s="1"/>
  <c r="BB8" i="22"/>
  <c r="BB63" i="22" s="1"/>
  <c r="AP8" i="22"/>
  <c r="AT8" i="22"/>
  <c r="AH68" i="22"/>
  <c r="AX68" i="22"/>
  <c r="AE68" i="22"/>
  <c r="AM68" i="22"/>
  <c r="AU68" i="22"/>
  <c r="AK68" i="22"/>
  <c r="AE76" i="22"/>
  <c r="AI76" i="22"/>
  <c r="AR76" i="22"/>
  <c r="AG76" i="22"/>
  <c r="BA76" i="22"/>
  <c r="AD10" i="22"/>
  <c r="AE10" i="22"/>
  <c r="AI10" i="22"/>
  <c r="AI65" i="22" s="1"/>
  <c r="AM10" i="22"/>
  <c r="AM65" i="22" s="1"/>
  <c r="AQ10" i="22"/>
  <c r="AU10" i="22"/>
  <c r="AU65" i="22" s="1"/>
  <c r="AY10" i="22"/>
  <c r="AY65" i="22" s="1"/>
  <c r="AF10" i="22"/>
  <c r="AJ10" i="22"/>
  <c r="AN10" i="22"/>
  <c r="AR10" i="22"/>
  <c r="AR65" i="22" s="1"/>
  <c r="AV10" i="22"/>
  <c r="AZ10" i="22"/>
  <c r="AZ65" i="22" s="1"/>
  <c r="AG10" i="22"/>
  <c r="AG65" i="22" s="1"/>
  <c r="AK10" i="22"/>
  <c r="AK65" i="22" s="1"/>
  <c r="AO10" i="22"/>
  <c r="AO65" i="22" s="1"/>
  <c r="AS10" i="22"/>
  <c r="AW10" i="22"/>
  <c r="BA10" i="22"/>
  <c r="BA65" i="22" s="1"/>
  <c r="AH10" i="22"/>
  <c r="AH65" i="22" s="1"/>
  <c r="AX10" i="22"/>
  <c r="AL10" i="22"/>
  <c r="BB10" i="22"/>
  <c r="BB65" i="22" s="1"/>
  <c r="AP10" i="22"/>
  <c r="AP65" i="22" s="1"/>
  <c r="AT10" i="22"/>
  <c r="AM72" i="22"/>
  <c r="AY72" i="22"/>
  <c r="AS72" i="22"/>
  <c r="AG72" i="22"/>
  <c r="AQ24" i="26"/>
  <c r="AQ22" i="26"/>
  <c r="AQ21" i="26"/>
  <c r="AQ19" i="26"/>
  <c r="AQ18" i="26"/>
  <c r="AQ17" i="26"/>
  <c r="AD77" i="22"/>
  <c r="AQ16" i="26"/>
  <c r="AQ15" i="26"/>
  <c r="AQ12" i="26"/>
  <c r="AD9" i="22"/>
  <c r="AD64" i="22" s="1"/>
  <c r="AQ7" i="26"/>
  <c r="AQ9" i="26"/>
  <c r="AQ8" i="26"/>
  <c r="AQ10" i="26"/>
  <c r="S13" i="26"/>
  <c r="AD65" i="22"/>
  <c r="AB9" i="22"/>
  <c r="AB64" i="22" s="1"/>
  <c r="X9" i="22"/>
  <c r="X64" i="22" s="1"/>
  <c r="T9" i="22"/>
  <c r="T64" i="22" s="1"/>
  <c r="P9" i="22"/>
  <c r="P64" i="22" s="1"/>
  <c r="L9" i="22"/>
  <c r="L64" i="22" s="1"/>
  <c r="H9" i="22"/>
  <c r="H64" i="22" s="1"/>
  <c r="D9" i="22"/>
  <c r="D64" i="22" s="1"/>
  <c r="Q9" i="22"/>
  <c r="Q64" i="22" s="1"/>
  <c r="E9" i="22"/>
  <c r="E64" i="22" s="1"/>
  <c r="AA9" i="22"/>
  <c r="AA64" i="22" s="1"/>
  <c r="W9" i="22"/>
  <c r="W64" i="22" s="1"/>
  <c r="S9" i="22"/>
  <c r="S64" i="22" s="1"/>
  <c r="O9" i="22"/>
  <c r="O64" i="22" s="1"/>
  <c r="K9" i="22"/>
  <c r="K64" i="22" s="1"/>
  <c r="G9" i="22"/>
  <c r="G64" i="22" s="1"/>
  <c r="Y9" i="22"/>
  <c r="Y64" i="22" s="1"/>
  <c r="M9" i="22"/>
  <c r="M64" i="22" s="1"/>
  <c r="Z9" i="22"/>
  <c r="Z64" i="22" s="1"/>
  <c r="V9" i="22"/>
  <c r="V64" i="22" s="1"/>
  <c r="R9" i="22"/>
  <c r="R64" i="22" s="1"/>
  <c r="N9" i="22"/>
  <c r="N64" i="22" s="1"/>
  <c r="J9" i="22"/>
  <c r="J64" i="22" s="1"/>
  <c r="F9" i="22"/>
  <c r="F64" i="22" s="1"/>
  <c r="U9" i="22"/>
  <c r="U64" i="22" s="1"/>
  <c r="I9" i="22"/>
  <c r="I64" i="22" s="1"/>
  <c r="Y8" i="22"/>
  <c r="U8" i="22"/>
  <c r="Q8" i="22"/>
  <c r="M8" i="22"/>
  <c r="I8" i="22"/>
  <c r="E8" i="22"/>
  <c r="R8" i="22"/>
  <c r="F8" i="22"/>
  <c r="AB8" i="22"/>
  <c r="X8" i="22"/>
  <c r="T8" i="22"/>
  <c r="P8" i="22"/>
  <c r="L8" i="22"/>
  <c r="H8" i="22"/>
  <c r="D8" i="22"/>
  <c r="Z8" i="22"/>
  <c r="J8" i="22"/>
  <c r="AA8" i="22"/>
  <c r="W8" i="22"/>
  <c r="S8" i="22"/>
  <c r="O8" i="22"/>
  <c r="K8" i="22"/>
  <c r="G8" i="22"/>
  <c r="V8" i="22"/>
  <c r="N8" i="22"/>
  <c r="AA6" i="22"/>
  <c r="AA61" i="22" s="1"/>
  <c r="W6" i="22"/>
  <c r="W61" i="22" s="1"/>
  <c r="S6" i="22"/>
  <c r="S61" i="22" s="1"/>
  <c r="O6" i="22"/>
  <c r="O61" i="22" s="1"/>
  <c r="K6" i="22"/>
  <c r="K61" i="22" s="1"/>
  <c r="G6" i="22"/>
  <c r="G61" i="22" s="1"/>
  <c r="X6" i="22"/>
  <c r="X61" i="22" s="1"/>
  <c r="P6" i="22"/>
  <c r="P61" i="22" s="1"/>
  <c r="Z6" i="22"/>
  <c r="Z61" i="22" s="1"/>
  <c r="V6" i="22"/>
  <c r="V61" i="22" s="1"/>
  <c r="R6" i="22"/>
  <c r="R61" i="22" s="1"/>
  <c r="N6" i="22"/>
  <c r="N61" i="22" s="1"/>
  <c r="J6" i="22"/>
  <c r="J61" i="22" s="1"/>
  <c r="F6" i="22"/>
  <c r="F61" i="22" s="1"/>
  <c r="T6" i="22"/>
  <c r="T61" i="22" s="1"/>
  <c r="H6" i="22"/>
  <c r="H61" i="22" s="1"/>
  <c r="Y6" i="22"/>
  <c r="Y61" i="22" s="1"/>
  <c r="U6" i="22"/>
  <c r="U61" i="22" s="1"/>
  <c r="Q6" i="22"/>
  <c r="Q61" i="22" s="1"/>
  <c r="M6" i="22"/>
  <c r="M61" i="22" s="1"/>
  <c r="I6" i="22"/>
  <c r="I61" i="22" s="1"/>
  <c r="E6" i="22"/>
  <c r="E61" i="22" s="1"/>
  <c r="AB6" i="22"/>
  <c r="AB61" i="22" s="1"/>
  <c r="L6" i="22"/>
  <c r="L61" i="22" s="1"/>
  <c r="D6" i="22"/>
  <c r="D61" i="22" s="1"/>
  <c r="AA10" i="22"/>
  <c r="AA65" i="22" s="1"/>
  <c r="W10" i="22"/>
  <c r="W65" i="22" s="1"/>
  <c r="S10" i="22"/>
  <c r="S65" i="22" s="1"/>
  <c r="O10" i="22"/>
  <c r="O65" i="22" s="1"/>
  <c r="K10" i="22"/>
  <c r="K65" i="22" s="1"/>
  <c r="G10" i="22"/>
  <c r="G65" i="22" s="1"/>
  <c r="AB10" i="22"/>
  <c r="AB65" i="22" s="1"/>
  <c r="P10" i="22"/>
  <c r="P65" i="22" s="1"/>
  <c r="D10" i="22"/>
  <c r="D65" i="22" s="1"/>
  <c r="Z10" i="22"/>
  <c r="Z65" i="22" s="1"/>
  <c r="V10" i="22"/>
  <c r="V65" i="22" s="1"/>
  <c r="R10" i="22"/>
  <c r="R65" i="22" s="1"/>
  <c r="N10" i="22"/>
  <c r="N65" i="22" s="1"/>
  <c r="J10" i="22"/>
  <c r="J65" i="22" s="1"/>
  <c r="F10" i="22"/>
  <c r="F65" i="22" s="1"/>
  <c r="T10" i="22"/>
  <c r="T65" i="22" s="1"/>
  <c r="L10" i="22"/>
  <c r="L65" i="22" s="1"/>
  <c r="Y10" i="22"/>
  <c r="Y65" i="22" s="1"/>
  <c r="U10" i="22"/>
  <c r="U65" i="22" s="1"/>
  <c r="Q10" i="22"/>
  <c r="Q65" i="22" s="1"/>
  <c r="M10" i="22"/>
  <c r="M65" i="22" s="1"/>
  <c r="I10" i="22"/>
  <c r="I65" i="22" s="1"/>
  <c r="E10" i="22"/>
  <c r="E65" i="22" s="1"/>
  <c r="X10" i="22"/>
  <c r="X65" i="22" s="1"/>
  <c r="H10" i="22"/>
  <c r="H65" i="22" s="1"/>
  <c r="Z7" i="22"/>
  <c r="Z62" i="22" s="1"/>
  <c r="V7" i="22"/>
  <c r="V62" i="22" s="1"/>
  <c r="R7" i="22"/>
  <c r="R62" i="22" s="1"/>
  <c r="N7" i="22"/>
  <c r="N62" i="22" s="1"/>
  <c r="J7" i="22"/>
  <c r="J62" i="22" s="1"/>
  <c r="F7" i="22"/>
  <c r="F62" i="22" s="1"/>
  <c r="S7" i="22"/>
  <c r="S62" i="22" s="1"/>
  <c r="K7" i="22"/>
  <c r="K62" i="22" s="1"/>
  <c r="Y7" i="22"/>
  <c r="Y62" i="22" s="1"/>
  <c r="U7" i="22"/>
  <c r="U62" i="22" s="1"/>
  <c r="Q7" i="22"/>
  <c r="Q62" i="22" s="1"/>
  <c r="M7" i="22"/>
  <c r="M62" i="22" s="1"/>
  <c r="I7" i="22"/>
  <c r="I62" i="22" s="1"/>
  <c r="E7" i="22"/>
  <c r="E62" i="22" s="1"/>
  <c r="W7" i="22"/>
  <c r="W62" i="22" s="1"/>
  <c r="O7" i="22"/>
  <c r="O62" i="22" s="1"/>
  <c r="G7" i="22"/>
  <c r="G62" i="22" s="1"/>
  <c r="AB7" i="22"/>
  <c r="AB62" i="22" s="1"/>
  <c r="X7" i="22"/>
  <c r="X62" i="22" s="1"/>
  <c r="T7" i="22"/>
  <c r="T62" i="22" s="1"/>
  <c r="P7" i="22"/>
  <c r="P62" i="22" s="1"/>
  <c r="L7" i="22"/>
  <c r="L62" i="22" s="1"/>
  <c r="H7" i="22"/>
  <c r="H62" i="22" s="1"/>
  <c r="D7" i="22"/>
  <c r="D62" i="22" s="1"/>
  <c r="AA7" i="22"/>
  <c r="AA62" i="22" s="1"/>
  <c r="AX65" i="22"/>
  <c r="AT65" i="22"/>
  <c r="AL65" i="22"/>
  <c r="AW65" i="22"/>
  <c r="AS65" i="22"/>
  <c r="AQ65" i="22"/>
  <c r="AE65" i="22"/>
  <c r="AV65" i="22"/>
  <c r="AN65" i="22"/>
  <c r="AJ65" i="22"/>
  <c r="AF65" i="22"/>
  <c r="AZ110" i="22"/>
  <c r="AV110" i="22"/>
  <c r="AR110" i="22"/>
  <c r="AN110" i="22"/>
  <c r="AY110" i="22"/>
  <c r="AU110" i="22"/>
  <c r="AQ110" i="22"/>
  <c r="BB110" i="22"/>
  <c r="AX110" i="22"/>
  <c r="AT110" i="22"/>
  <c r="AP110" i="22"/>
  <c r="AL110" i="22"/>
  <c r="AH110" i="22"/>
  <c r="AD110" i="22"/>
  <c r="AO110" i="22"/>
  <c r="AI110" i="22"/>
  <c r="AS110" i="22"/>
  <c r="AE110" i="22"/>
  <c r="BA110" i="22"/>
  <c r="AM110" i="22"/>
  <c r="AG110" i="22"/>
  <c r="AW110" i="22"/>
  <c r="AK110" i="22"/>
  <c r="AF110" i="22"/>
  <c r="AJ110" i="22"/>
  <c r="AZ102" i="22"/>
  <c r="AV102" i="22"/>
  <c r="AR102" i="22"/>
  <c r="AN102" i="22"/>
  <c r="AJ102" i="22"/>
  <c r="AF102" i="22"/>
  <c r="AO102" i="22"/>
  <c r="AY102" i="22"/>
  <c r="AU102" i="22"/>
  <c r="AQ102" i="22"/>
  <c r="AM102" i="22"/>
  <c r="AI102" i="22"/>
  <c r="AE102" i="22"/>
  <c r="AS102" i="22"/>
  <c r="AG102" i="22"/>
  <c r="BB102" i="22"/>
  <c r="AX102" i="22"/>
  <c r="AT102" i="22"/>
  <c r="AP102" i="22"/>
  <c r="AL102" i="22"/>
  <c r="AH102" i="22"/>
  <c r="AD102" i="22"/>
  <c r="BA102" i="22"/>
  <c r="AW102" i="22"/>
  <c r="AK102" i="22"/>
  <c r="AZ105" i="22"/>
  <c r="AV105" i="22"/>
  <c r="AR105" i="22"/>
  <c r="AN105" i="22"/>
  <c r="AJ105" i="22"/>
  <c r="AF105" i="22"/>
  <c r="AW105" i="22"/>
  <c r="AO105" i="22"/>
  <c r="AY105" i="22"/>
  <c r="AU105" i="22"/>
  <c r="AQ105" i="22"/>
  <c r="AM105" i="22"/>
  <c r="AI105" i="22"/>
  <c r="AE105" i="22"/>
  <c r="BA105" i="22"/>
  <c r="AS105" i="22"/>
  <c r="AG105" i="22"/>
  <c r="BB105" i="22"/>
  <c r="AX105" i="22"/>
  <c r="AT105" i="22"/>
  <c r="AP105" i="22"/>
  <c r="AL105" i="22"/>
  <c r="AH105" i="22"/>
  <c r="AD105" i="22"/>
  <c r="AK105" i="22"/>
  <c r="BB108" i="22"/>
  <c r="AX108" i="22"/>
  <c r="AT108" i="22"/>
  <c r="AP108" i="22"/>
  <c r="AL108" i="22"/>
  <c r="AH108" i="22"/>
  <c r="AD108" i="22"/>
  <c r="BA108" i="22"/>
  <c r="AV108" i="22"/>
  <c r="AQ108" i="22"/>
  <c r="AK108" i="22"/>
  <c r="AF108" i="22"/>
  <c r="AR108" i="22"/>
  <c r="AZ108" i="22"/>
  <c r="AU108" i="22"/>
  <c r="AO108" i="22"/>
  <c r="AJ108" i="22"/>
  <c r="AE108" i="22"/>
  <c r="AM108" i="22"/>
  <c r="AY108" i="22"/>
  <c r="AS108" i="22"/>
  <c r="AN108" i="22"/>
  <c r="AI108" i="22"/>
  <c r="AW108" i="22"/>
  <c r="AG108" i="22"/>
  <c r="BB109" i="22"/>
  <c r="AX109" i="22"/>
  <c r="AT109" i="22"/>
  <c r="AP109" i="22"/>
  <c r="AL109" i="22"/>
  <c r="AH109" i="22"/>
  <c r="AD109" i="22"/>
  <c r="AZ109" i="22"/>
  <c r="AU109" i="22"/>
  <c r="AO109" i="22"/>
  <c r="AJ109" i="22"/>
  <c r="AE109" i="22"/>
  <c r="BA109" i="22"/>
  <c r="AK109" i="22"/>
  <c r="AY109" i="22"/>
  <c r="AS109" i="22"/>
  <c r="AN109" i="22"/>
  <c r="AI109" i="22"/>
  <c r="AQ109" i="22"/>
  <c r="AW109" i="22"/>
  <c r="AR109" i="22"/>
  <c r="AM109" i="22"/>
  <c r="AG109" i="22"/>
  <c r="AV109" i="22"/>
  <c r="AF109" i="22"/>
  <c r="BB107" i="22"/>
  <c r="AX107" i="22"/>
  <c r="AT107" i="22"/>
  <c r="AP107" i="22"/>
  <c r="AL107" i="22"/>
  <c r="AH107" i="22"/>
  <c r="AD107" i="22"/>
  <c r="AW107" i="22"/>
  <c r="AR107" i="22"/>
  <c r="AM107" i="22"/>
  <c r="AG107" i="22"/>
  <c r="AI107" i="22"/>
  <c r="BA107" i="22"/>
  <c r="AV107" i="22"/>
  <c r="AQ107" i="22"/>
  <c r="AK107" i="22"/>
  <c r="AF107" i="22"/>
  <c r="AS107" i="22"/>
  <c r="AZ107" i="22"/>
  <c r="AU107" i="22"/>
  <c r="AO107" i="22"/>
  <c r="AJ107" i="22"/>
  <c r="AE107" i="22"/>
  <c r="AY107" i="22"/>
  <c r="AN107" i="22"/>
  <c r="AZ106" i="22"/>
  <c r="AV106" i="22"/>
  <c r="AR106" i="22"/>
  <c r="AN106" i="22"/>
  <c r="AJ106" i="22"/>
  <c r="AF106" i="22"/>
  <c r="AS106" i="22"/>
  <c r="AG106" i="22"/>
  <c r="AY106" i="22"/>
  <c r="AU106" i="22"/>
  <c r="AQ106" i="22"/>
  <c r="AM106" i="22"/>
  <c r="AI106" i="22"/>
  <c r="AE106" i="22"/>
  <c r="AK106" i="22"/>
  <c r="BB106" i="22"/>
  <c r="AX106" i="22"/>
  <c r="AT106" i="22"/>
  <c r="AP106" i="22"/>
  <c r="AL106" i="22"/>
  <c r="AH106" i="22"/>
  <c r="AD106" i="22"/>
  <c r="BA106" i="22"/>
  <c r="AW106" i="22"/>
  <c r="AO106" i="22"/>
  <c r="AZ103" i="22"/>
  <c r="AV103" i="22"/>
  <c r="AR103" i="22"/>
  <c r="AN103" i="22"/>
  <c r="AJ103" i="22"/>
  <c r="AF103" i="22"/>
  <c r="BA103" i="22"/>
  <c r="AS103" i="22"/>
  <c r="AK103" i="22"/>
  <c r="AY103" i="22"/>
  <c r="AU103" i="22"/>
  <c r="AQ103" i="22"/>
  <c r="AM103" i="22"/>
  <c r="AI103" i="22"/>
  <c r="AE103" i="22"/>
  <c r="BB103" i="22"/>
  <c r="AX103" i="22"/>
  <c r="AT103" i="22"/>
  <c r="AP103" i="22"/>
  <c r="AL103" i="22"/>
  <c r="AH103" i="22"/>
  <c r="AD103" i="22"/>
  <c r="AW103" i="22"/>
  <c r="AO103" i="22"/>
  <c r="AG103" i="22"/>
  <c r="BA67" i="22"/>
  <c r="AW67" i="22"/>
  <c r="AS67" i="22"/>
  <c r="AO67" i="22"/>
  <c r="AK67" i="22"/>
  <c r="AG67" i="22"/>
  <c r="AZ67" i="22"/>
  <c r="AV67" i="22"/>
  <c r="AR67" i="22"/>
  <c r="AN67" i="22"/>
  <c r="AJ67" i="22"/>
  <c r="AF67" i="22"/>
  <c r="AY67" i="22"/>
  <c r="AU67" i="22"/>
  <c r="AQ67" i="22"/>
  <c r="AM67" i="22"/>
  <c r="AI67" i="22"/>
  <c r="AE67" i="22"/>
  <c r="BB67" i="22"/>
  <c r="AX67" i="22"/>
  <c r="AT67" i="22"/>
  <c r="AP67" i="22"/>
  <c r="AL67" i="22"/>
  <c r="AH67" i="22"/>
  <c r="AD67" i="22"/>
  <c r="BA73" i="22"/>
  <c r="AW73" i="22"/>
  <c r="AS73" i="22"/>
  <c r="AO73" i="22"/>
  <c r="AK73" i="22"/>
  <c r="AG73" i="22"/>
  <c r="AZ73" i="22"/>
  <c r="AV73" i="22"/>
  <c r="AR73" i="22"/>
  <c r="AN73" i="22"/>
  <c r="AJ73" i="22"/>
  <c r="AF73" i="22"/>
  <c r="AX73" i="22"/>
  <c r="AP73" i="22"/>
  <c r="AH73" i="22"/>
  <c r="AU73" i="22"/>
  <c r="AL73" i="22"/>
  <c r="AT73" i="22"/>
  <c r="AI73" i="22"/>
  <c r="BB73" i="22"/>
  <c r="AQ73" i="22"/>
  <c r="AE73" i="22"/>
  <c r="AY73" i="22"/>
  <c r="AM73" i="22"/>
  <c r="AD73" i="22"/>
  <c r="BB91" i="22"/>
  <c r="AX91" i="22"/>
  <c r="AT91" i="22"/>
  <c r="AP91" i="22"/>
  <c r="AL91" i="22"/>
  <c r="AH91" i="22"/>
  <c r="AD91" i="22"/>
  <c r="BA91" i="22"/>
  <c r="AW91" i="22"/>
  <c r="AS91" i="22"/>
  <c r="AO91" i="22"/>
  <c r="AK91" i="22"/>
  <c r="AG91" i="22"/>
  <c r="AU91" i="22"/>
  <c r="AM91" i="22"/>
  <c r="AE91" i="22"/>
  <c r="AZ91" i="22"/>
  <c r="AR91" i="22"/>
  <c r="AJ91" i="22"/>
  <c r="AY91" i="22"/>
  <c r="AI91" i="22"/>
  <c r="AV91" i="22"/>
  <c r="AF91" i="22"/>
  <c r="AN91" i="22"/>
  <c r="AQ91" i="22"/>
  <c r="BA63" i="22"/>
  <c r="AW63" i="22"/>
  <c r="AS63" i="22"/>
  <c r="AO63" i="22"/>
  <c r="AK63" i="22"/>
  <c r="AG63" i="22"/>
  <c r="AF63" i="22"/>
  <c r="AZ63" i="22"/>
  <c r="AV63" i="22"/>
  <c r="AY63" i="22"/>
  <c r="AU63" i="22"/>
  <c r="AQ63" i="22"/>
  <c r="AM63" i="22"/>
  <c r="AI63" i="22"/>
  <c r="AE63" i="22"/>
  <c r="AT63" i="22"/>
  <c r="AP63" i="22"/>
  <c r="AH63" i="22"/>
  <c r="AD63" i="22"/>
  <c r="BA79" i="22"/>
  <c r="AW79" i="22"/>
  <c r="AO79" i="22"/>
  <c r="AK79" i="22"/>
  <c r="AG79" i="22"/>
  <c r="AV79" i="22"/>
  <c r="AN79" i="22"/>
  <c r="AF79" i="22"/>
  <c r="AX79" i="22"/>
  <c r="AP79" i="22"/>
  <c r="AH79" i="22"/>
  <c r="AU79" i="22"/>
  <c r="AM79" i="22"/>
  <c r="AE79" i="22"/>
  <c r="AI79" i="22"/>
  <c r="AD79" i="22"/>
  <c r="AQ79" i="22"/>
  <c r="BB79" i="22"/>
  <c r="BB96" i="22"/>
  <c r="AX96" i="22"/>
  <c r="AT96" i="22"/>
  <c r="AP96" i="22"/>
  <c r="AL96" i="22"/>
  <c r="AH96" i="22"/>
  <c r="AD96" i="22"/>
  <c r="BA96" i="22"/>
  <c r="AW96" i="22"/>
  <c r="AS96" i="22"/>
  <c r="AO96" i="22"/>
  <c r="AK96" i="22"/>
  <c r="AG96" i="22"/>
  <c r="AV96" i="22"/>
  <c r="AN96" i="22"/>
  <c r="AF96" i="22"/>
  <c r="AU96" i="22"/>
  <c r="AM96" i="22"/>
  <c r="AE96" i="22"/>
  <c r="AZ96" i="22"/>
  <c r="AR96" i="22"/>
  <c r="AJ96" i="22"/>
  <c r="AI96" i="22"/>
  <c r="AQ96" i="22"/>
  <c r="AY96" i="22"/>
  <c r="AP81" i="22"/>
  <c r="AT80" i="22"/>
  <c r="BB93" i="22"/>
  <c r="AX93" i="22"/>
  <c r="AT93" i="22"/>
  <c r="AP93" i="22"/>
  <c r="AL93" i="22"/>
  <c r="AH93" i="22"/>
  <c r="AD93" i="22"/>
  <c r="BA93" i="22"/>
  <c r="AW93" i="22"/>
  <c r="AS93" i="22"/>
  <c r="AO93" i="22"/>
  <c r="AK93" i="22"/>
  <c r="AG93" i="22"/>
  <c r="AY93" i="22"/>
  <c r="AQ93" i="22"/>
  <c r="AI93" i="22"/>
  <c r="AV93" i="22"/>
  <c r="AN93" i="22"/>
  <c r="AF93" i="22"/>
  <c r="AZ93" i="22"/>
  <c r="AJ93" i="22"/>
  <c r="AU93" i="22"/>
  <c r="AE93" i="22"/>
  <c r="AM93" i="22"/>
  <c r="AR93" i="22"/>
  <c r="BA66" i="22"/>
  <c r="AW66" i="22"/>
  <c r="AS66" i="22"/>
  <c r="AO66" i="22"/>
  <c r="AK66" i="22"/>
  <c r="AG66" i="22"/>
  <c r="AZ66" i="22"/>
  <c r="AV66" i="22"/>
  <c r="AR66" i="22"/>
  <c r="AN66" i="22"/>
  <c r="AJ66" i="22"/>
  <c r="AF66" i="22"/>
  <c r="AY66" i="22"/>
  <c r="AU66" i="22"/>
  <c r="AQ66" i="22"/>
  <c r="AM66" i="22"/>
  <c r="AI66" i="22"/>
  <c r="AE66" i="22"/>
  <c r="BB66" i="22"/>
  <c r="AX66" i="22"/>
  <c r="AT66" i="22"/>
  <c r="AP66" i="22"/>
  <c r="AL66" i="22"/>
  <c r="AH66" i="22"/>
  <c r="AD66" i="22"/>
  <c r="BA71" i="22"/>
  <c r="AW71" i="22"/>
  <c r="AS71" i="22"/>
  <c r="AO71" i="22"/>
  <c r="AK71" i="22"/>
  <c r="AG71" i="22"/>
  <c r="AZ71" i="22"/>
  <c r="AV71" i="22"/>
  <c r="AR71" i="22"/>
  <c r="AN71" i="22"/>
  <c r="AJ71" i="22"/>
  <c r="AF71" i="22"/>
  <c r="AX71" i="22"/>
  <c r="AP71" i="22"/>
  <c r="AH71" i="22"/>
  <c r="BB71" i="22"/>
  <c r="AQ71" i="22"/>
  <c r="AE71" i="22"/>
  <c r="AY71" i="22"/>
  <c r="AM71" i="22"/>
  <c r="AD71" i="22"/>
  <c r="AU71" i="22"/>
  <c r="AL71" i="22"/>
  <c r="AT71" i="22"/>
  <c r="AI71" i="22"/>
  <c r="AY88" i="22"/>
  <c r="AU88" i="22"/>
  <c r="AQ88" i="22"/>
  <c r="AM88" i="22"/>
  <c r="AI88" i="22"/>
  <c r="AE88" i="22"/>
  <c r="BB88" i="22"/>
  <c r="AX88" i="22"/>
  <c r="AT88" i="22"/>
  <c r="AP88" i="22"/>
  <c r="AL88" i="22"/>
  <c r="AH88" i="22"/>
  <c r="AD88" i="22"/>
  <c r="AZ88" i="22"/>
  <c r="AR88" i="22"/>
  <c r="AJ88" i="22"/>
  <c r="AW88" i="22"/>
  <c r="AO88" i="22"/>
  <c r="AG88" i="22"/>
  <c r="BA88" i="22"/>
  <c r="AK88" i="22"/>
  <c r="AV88" i="22"/>
  <c r="AF88" i="22"/>
  <c r="AS88" i="22"/>
  <c r="AN88" i="22"/>
  <c r="AY87" i="22"/>
  <c r="AU87" i="22"/>
  <c r="AQ87" i="22"/>
  <c r="AM87" i="22"/>
  <c r="AI87" i="22"/>
  <c r="AE87" i="22"/>
  <c r="BB87" i="22"/>
  <c r="AX87" i="22"/>
  <c r="AT87" i="22"/>
  <c r="AP87" i="22"/>
  <c r="AL87" i="22"/>
  <c r="AH87" i="22"/>
  <c r="AD87" i="22"/>
  <c r="AV87" i="22"/>
  <c r="AN87" i="22"/>
  <c r="AF87" i="22"/>
  <c r="BA87" i="22"/>
  <c r="AS87" i="22"/>
  <c r="AK87" i="22"/>
  <c r="AZ87" i="22"/>
  <c r="AJ87" i="22"/>
  <c r="AW87" i="22"/>
  <c r="AG87" i="22"/>
  <c r="AR87" i="22"/>
  <c r="AO87" i="22"/>
  <c r="BA75" i="22"/>
  <c r="AW75" i="22"/>
  <c r="AS75" i="22"/>
  <c r="AO75" i="22"/>
  <c r="AK75" i="22"/>
  <c r="AG75" i="22"/>
  <c r="AZ75" i="22"/>
  <c r="AV75" i="22"/>
  <c r="AR75" i="22"/>
  <c r="AN75" i="22"/>
  <c r="AJ75" i="22"/>
  <c r="AF75" i="22"/>
  <c r="AX75" i="22"/>
  <c r="AP75" i="22"/>
  <c r="AH75" i="22"/>
  <c r="BB75" i="22"/>
  <c r="AQ75" i="22"/>
  <c r="AE75" i="22"/>
  <c r="AY75" i="22"/>
  <c r="AM75" i="22"/>
  <c r="AD75" i="22"/>
  <c r="AU75" i="22"/>
  <c r="AL75" i="22"/>
  <c r="AT75" i="22"/>
  <c r="AI75" i="22"/>
  <c r="BB95" i="22"/>
  <c r="AX95" i="22"/>
  <c r="AT95" i="22"/>
  <c r="AP95" i="22"/>
  <c r="AL95" i="22"/>
  <c r="AH95" i="22"/>
  <c r="AD95" i="22"/>
  <c r="BA95" i="22"/>
  <c r="AW95" i="22"/>
  <c r="AS95" i="22"/>
  <c r="AO95" i="22"/>
  <c r="AK95" i="22"/>
  <c r="AG95" i="22"/>
  <c r="AU95" i="22"/>
  <c r="AM95" i="22"/>
  <c r="AE95" i="22"/>
  <c r="AZ95" i="22"/>
  <c r="AR95" i="22"/>
  <c r="AJ95" i="22"/>
  <c r="AY95" i="22"/>
  <c r="AQ95" i="22"/>
  <c r="AN95" i="22"/>
  <c r="AI95" i="22"/>
  <c r="AF95" i="22"/>
  <c r="AV95" i="22"/>
  <c r="BA78" i="22"/>
  <c r="AW78" i="22"/>
  <c r="AS78" i="22"/>
  <c r="AO78" i="22"/>
  <c r="AK78" i="22"/>
  <c r="AG78" i="22"/>
  <c r="AZ78" i="22"/>
  <c r="AV78" i="22"/>
  <c r="AR78" i="22"/>
  <c r="AN78" i="22"/>
  <c r="AJ78" i="22"/>
  <c r="AF78" i="22"/>
  <c r="AX78" i="22"/>
  <c r="AP78" i="22"/>
  <c r="AH78" i="22"/>
  <c r="AU78" i="22"/>
  <c r="AM78" i="22"/>
  <c r="AE78" i="22"/>
  <c r="BB78" i="22"/>
  <c r="AL78" i="22"/>
  <c r="AY78" i="22"/>
  <c r="AI78" i="22"/>
  <c r="AT78" i="22"/>
  <c r="AD78" i="22"/>
  <c r="AQ78" i="22"/>
  <c r="AY86" i="22"/>
  <c r="AU86" i="22"/>
  <c r="AQ86" i="22"/>
  <c r="AM86" i="22"/>
  <c r="AI86" i="22"/>
  <c r="AE86" i="22"/>
  <c r="BB86" i="22"/>
  <c r="AX86" i="22"/>
  <c r="AT86" i="22"/>
  <c r="AP86" i="22"/>
  <c r="AL86" i="22"/>
  <c r="AH86" i="22"/>
  <c r="AD86" i="22"/>
  <c r="AZ86" i="22"/>
  <c r="AR86" i="22"/>
  <c r="AJ86" i="22"/>
  <c r="AW86" i="22"/>
  <c r="AO86" i="22"/>
  <c r="AG86" i="22"/>
  <c r="BA86" i="22"/>
  <c r="AK86" i="22"/>
  <c r="AV86" i="22"/>
  <c r="AF86" i="22"/>
  <c r="AS86" i="22"/>
  <c r="AN86" i="22"/>
  <c r="BB98" i="22"/>
  <c r="AX98" i="22"/>
  <c r="AT98" i="22"/>
  <c r="AP98" i="22"/>
  <c r="AL98" i="22"/>
  <c r="AH98" i="22"/>
  <c r="AD98" i="22"/>
  <c r="BA98" i="22"/>
  <c r="AW98" i="22"/>
  <c r="AS98" i="22"/>
  <c r="AO98" i="22"/>
  <c r="AK98" i="22"/>
  <c r="AG98" i="22"/>
  <c r="AZ98" i="22"/>
  <c r="AR98" i="22"/>
  <c r="AJ98" i="22"/>
  <c r="AY98" i="22"/>
  <c r="AQ98" i="22"/>
  <c r="AI98" i="22"/>
  <c r="AV98" i="22"/>
  <c r="AN98" i="22"/>
  <c r="AF98" i="22"/>
  <c r="AU98" i="22"/>
  <c r="AM98" i="22"/>
  <c r="AE98" i="22"/>
  <c r="BA69" i="22"/>
  <c r="AW69" i="22"/>
  <c r="AS69" i="22"/>
  <c r="AO69" i="22"/>
  <c r="AK69" i="22"/>
  <c r="AG69" i="22"/>
  <c r="AZ69" i="22"/>
  <c r="AV69" i="22"/>
  <c r="AR69" i="22"/>
  <c r="AN69" i="22"/>
  <c r="AJ69" i="22"/>
  <c r="AF69" i="22"/>
  <c r="AX69" i="22"/>
  <c r="AP69" i="22"/>
  <c r="AH69" i="22"/>
  <c r="AU69" i="22"/>
  <c r="AL69" i="22"/>
  <c r="AT69" i="22"/>
  <c r="AI69" i="22"/>
  <c r="BB69" i="22"/>
  <c r="AQ69" i="22"/>
  <c r="AE69" i="22"/>
  <c r="AY69" i="22"/>
  <c r="AM69" i="22"/>
  <c r="AD69" i="22"/>
  <c r="BB83" i="22"/>
  <c r="AX83" i="22"/>
  <c r="AW83" i="22"/>
  <c r="AS83" i="22"/>
  <c r="AO83" i="22"/>
  <c r="AK83" i="22"/>
  <c r="AG83" i="22"/>
  <c r="BA83" i="22"/>
  <c r="AV83" i="22"/>
  <c r="AR83" i="22"/>
  <c r="AN83" i="22"/>
  <c r="AJ83" i="22"/>
  <c r="AF83" i="22"/>
  <c r="AY83" i="22"/>
  <c r="AP83" i="22"/>
  <c r="AH83" i="22"/>
  <c r="AU83" i="22"/>
  <c r="AM83" i="22"/>
  <c r="AE83" i="22"/>
  <c r="AZ83" i="22"/>
  <c r="AI83" i="22"/>
  <c r="AT83" i="22"/>
  <c r="AD83" i="22"/>
  <c r="AQ83" i="22"/>
  <c r="AL83" i="22"/>
  <c r="BA82" i="22"/>
  <c r="AW82" i="22"/>
  <c r="AS82" i="22"/>
  <c r="AO82" i="22"/>
  <c r="AK82" i="22"/>
  <c r="AG82" i="22"/>
  <c r="AZ82" i="22"/>
  <c r="AV82" i="22"/>
  <c r="AR82" i="22"/>
  <c r="AN82" i="22"/>
  <c r="AJ82" i="22"/>
  <c r="AF82" i="22"/>
  <c r="AX82" i="22"/>
  <c r="AP82" i="22"/>
  <c r="AH82" i="22"/>
  <c r="AU82" i="22"/>
  <c r="AM82" i="22"/>
  <c r="AE82" i="22"/>
  <c r="BB82" i="22"/>
  <c r="AL82" i="22"/>
  <c r="AY82" i="22"/>
  <c r="AI82" i="22"/>
  <c r="AT82" i="22"/>
  <c r="AD82" i="22"/>
  <c r="AQ82" i="22"/>
  <c r="BB99" i="22"/>
  <c r="AX99" i="22"/>
  <c r="AT99" i="22"/>
  <c r="AP99" i="22"/>
  <c r="AL99" i="22"/>
  <c r="AH99" i="22"/>
  <c r="AD99" i="22"/>
  <c r="BA99" i="22"/>
  <c r="AW99" i="22"/>
  <c r="AS99" i="22"/>
  <c r="AO99" i="22"/>
  <c r="AK99" i="22"/>
  <c r="AG99" i="22"/>
  <c r="AU99" i="22"/>
  <c r="AM99" i="22"/>
  <c r="AE99" i="22"/>
  <c r="AZ99" i="22"/>
  <c r="AR99" i="22"/>
  <c r="AJ99" i="22"/>
  <c r="AY99" i="22"/>
  <c r="AQ99" i="22"/>
  <c r="AI99" i="22"/>
  <c r="AN99" i="22"/>
  <c r="AF99" i="22"/>
  <c r="AV99" i="22"/>
  <c r="AY85" i="22"/>
  <c r="AU85" i="22"/>
  <c r="AQ85" i="22"/>
  <c r="AM85" i="22"/>
  <c r="AI85" i="22"/>
  <c r="AE85" i="22"/>
  <c r="BB85" i="22"/>
  <c r="AX85" i="22"/>
  <c r="AT85" i="22"/>
  <c r="AP85" i="22"/>
  <c r="AL85" i="22"/>
  <c r="AH85" i="22"/>
  <c r="AD85" i="22"/>
  <c r="AV85" i="22"/>
  <c r="AN85" i="22"/>
  <c r="AF85" i="22"/>
  <c r="BA85" i="22"/>
  <c r="AS85" i="22"/>
  <c r="AK85" i="22"/>
  <c r="AZ85" i="22"/>
  <c r="AJ85" i="22"/>
  <c r="AW85" i="22"/>
  <c r="AG85" i="22"/>
  <c r="AR85" i="22"/>
  <c r="AO85" i="22"/>
  <c r="BB97" i="22"/>
  <c r="AX97" i="22"/>
  <c r="AT97" i="22"/>
  <c r="AP97" i="22"/>
  <c r="AL97" i="22"/>
  <c r="AH97" i="22"/>
  <c r="AD97" i="22"/>
  <c r="BA97" i="22"/>
  <c r="AW97" i="22"/>
  <c r="AS97" i="22"/>
  <c r="AO97" i="22"/>
  <c r="AK97" i="22"/>
  <c r="AG97" i="22"/>
  <c r="AY97" i="22"/>
  <c r="AQ97" i="22"/>
  <c r="AI97" i="22"/>
  <c r="AV97" i="22"/>
  <c r="AN97" i="22"/>
  <c r="AF97" i="22"/>
  <c r="AU97" i="22"/>
  <c r="AM97" i="22"/>
  <c r="AE97" i="22"/>
  <c r="AZ97" i="22"/>
  <c r="AJ97" i="22"/>
  <c r="AR97" i="22"/>
  <c r="BB90" i="22"/>
  <c r="AX90" i="22"/>
  <c r="AT90" i="22"/>
  <c r="BA90" i="22"/>
  <c r="AW90" i="22"/>
  <c r="AS90" i="22"/>
  <c r="AO90" i="22"/>
  <c r="AK90" i="22"/>
  <c r="AG90" i="22"/>
  <c r="AZ90" i="22"/>
  <c r="AR90" i="22"/>
  <c r="AM90" i="22"/>
  <c r="AH90" i="22"/>
  <c r="AY90" i="22"/>
  <c r="AQ90" i="22"/>
  <c r="AL90" i="22"/>
  <c r="AF90" i="22"/>
  <c r="AN90" i="22"/>
  <c r="AD90" i="22"/>
  <c r="AV90" i="22"/>
  <c r="AJ90" i="22"/>
  <c r="AP90" i="22"/>
  <c r="AI90" i="22"/>
  <c r="AU90" i="22"/>
  <c r="AE90" i="22"/>
  <c r="AW76" i="22"/>
  <c r="AS76" i="22"/>
  <c r="AO76" i="22"/>
  <c r="AK76" i="22"/>
  <c r="AZ76" i="22"/>
  <c r="AV76" i="22"/>
  <c r="AN76" i="22"/>
  <c r="AJ76" i="22"/>
  <c r="AF76" i="22"/>
  <c r="AX76" i="22"/>
  <c r="AP76" i="22"/>
  <c r="AH76" i="22"/>
  <c r="AY76" i="22"/>
  <c r="AM76" i="22"/>
  <c r="AD76" i="22"/>
  <c r="AU76" i="22"/>
  <c r="AL76" i="22"/>
  <c r="AT76" i="22"/>
  <c r="BB76" i="22"/>
  <c r="AQ76" i="22"/>
  <c r="BA70" i="22"/>
  <c r="AW70" i="22"/>
  <c r="AS70" i="22"/>
  <c r="AO70" i="22"/>
  <c r="AK70" i="22"/>
  <c r="AG70" i="22"/>
  <c r="AZ70" i="22"/>
  <c r="AV70" i="22"/>
  <c r="AR70" i="22"/>
  <c r="AN70" i="22"/>
  <c r="AJ70" i="22"/>
  <c r="AF70" i="22"/>
  <c r="AX70" i="22"/>
  <c r="AP70" i="22"/>
  <c r="AH70" i="22"/>
  <c r="AT70" i="22"/>
  <c r="AI70" i="22"/>
  <c r="BB70" i="22"/>
  <c r="AQ70" i="22"/>
  <c r="AE70" i="22"/>
  <c r="AY70" i="22"/>
  <c r="AM70" i="22"/>
  <c r="AD70" i="22"/>
  <c r="AU70" i="22"/>
  <c r="AL70" i="22"/>
  <c r="BA68" i="22"/>
  <c r="AW68" i="22"/>
  <c r="AS68" i="22"/>
  <c r="AO68" i="22"/>
  <c r="AG68" i="22"/>
  <c r="AZ68" i="22"/>
  <c r="AV68" i="22"/>
  <c r="AR68" i="22"/>
  <c r="AN68" i="22"/>
  <c r="AJ68" i="22"/>
  <c r="AF68" i="22"/>
  <c r="AP68" i="22"/>
  <c r="AY68" i="22"/>
  <c r="AD68" i="22"/>
  <c r="AL68" i="22"/>
  <c r="AT68" i="22"/>
  <c r="AI68" i="22"/>
  <c r="BB68" i="22"/>
  <c r="AQ68" i="22"/>
  <c r="BA89" i="22"/>
  <c r="AW89" i="22"/>
  <c r="AS89" i="22"/>
  <c r="AO89" i="22"/>
  <c r="AK89" i="22"/>
  <c r="AG89" i="22"/>
  <c r="AZ89" i="22"/>
  <c r="AU89" i="22"/>
  <c r="AP89" i="22"/>
  <c r="AJ89" i="22"/>
  <c r="AE89" i="22"/>
  <c r="AY89" i="22"/>
  <c r="AT89" i="22"/>
  <c r="AN89" i="22"/>
  <c r="AI89" i="22"/>
  <c r="AD89" i="22"/>
  <c r="BB89" i="22"/>
  <c r="AQ89" i="22"/>
  <c r="AF89" i="22"/>
  <c r="AX89" i="22"/>
  <c r="AM89" i="22"/>
  <c r="AL89" i="22"/>
  <c r="AH89" i="22"/>
  <c r="AV89" i="22"/>
  <c r="AR89" i="22"/>
  <c r="K33" i="18" l="1"/>
  <c r="AE13" i="22"/>
  <c r="AQ13" i="22"/>
  <c r="AF13" i="22"/>
  <c r="AR13" i="22"/>
  <c r="AG13" i="22"/>
  <c r="AS13" i="22"/>
  <c r="AH13" i="22"/>
  <c r="AT13" i="22"/>
  <c r="AI13" i="22"/>
  <c r="AU13" i="22"/>
  <c r="AJ13" i="22"/>
  <c r="AV13" i="22"/>
  <c r="AK13" i="22"/>
  <c r="AW13" i="22"/>
  <c r="AL13" i="22"/>
  <c r="AX13" i="22"/>
  <c r="AM13" i="22"/>
  <c r="AY13" i="22"/>
  <c r="AN13" i="22"/>
  <c r="AZ13" i="22"/>
  <c r="AO13" i="22"/>
  <c r="BA13" i="22"/>
  <c r="AP13" i="22"/>
  <c r="BB13" i="22"/>
  <c r="AD13" i="22"/>
  <c r="AQ13" i="26"/>
  <c r="AM80" i="22"/>
  <c r="AV80" i="22"/>
  <c r="BB80" i="22"/>
  <c r="AD80" i="22"/>
  <c r="AK80" i="22"/>
  <c r="AP80" i="22"/>
  <c r="AO80" i="22"/>
  <c r="AY80" i="22"/>
  <c r="AR80" i="22"/>
  <c r="AL80" i="22"/>
  <c r="AU80" i="22"/>
  <c r="AW80" i="22"/>
  <c r="AF80" i="22"/>
  <c r="BA80" i="22"/>
  <c r="AQ80" i="22"/>
  <c r="AG80" i="22"/>
  <c r="AN80" i="22"/>
  <c r="AX80" i="22"/>
  <c r="AH80" i="22"/>
  <c r="AE80" i="22"/>
  <c r="AS80" i="22"/>
  <c r="AI80" i="22"/>
  <c r="AZ80" i="22"/>
  <c r="AJ80" i="22"/>
  <c r="AU81" i="22"/>
  <c r="BB81" i="22"/>
  <c r="AY81" i="22"/>
  <c r="AL81" i="22"/>
  <c r="AO81" i="22"/>
  <c r="AR81" i="22"/>
  <c r="BA81" i="22"/>
  <c r="AQ81" i="22"/>
  <c r="AG81" i="22"/>
  <c r="AN81" i="22"/>
  <c r="AX81" i="22"/>
  <c r="AH81" i="22"/>
  <c r="AD81" i="22"/>
  <c r="AM81" i="22"/>
  <c r="AS81" i="22"/>
  <c r="AI81" i="22"/>
  <c r="AZ81" i="22"/>
  <c r="AJ81" i="22"/>
  <c r="AT81" i="22"/>
  <c r="AQ20" i="26"/>
  <c r="AE81" i="22"/>
  <c r="AK81" i="22"/>
  <c r="AW81" i="22"/>
  <c r="AV81" i="22"/>
  <c r="AF81" i="22"/>
  <c r="D56" i="22"/>
  <c r="D77" i="22"/>
  <c r="D111" i="22" s="1"/>
  <c r="S56" i="22"/>
  <c r="S77" i="22"/>
  <c r="S111" i="22" s="1"/>
  <c r="R56" i="22"/>
  <c r="R77" i="22"/>
  <c r="R111" i="22" s="1"/>
  <c r="Y56" i="22"/>
  <c r="Y77" i="22"/>
  <c r="Y111" i="22" s="1"/>
  <c r="I56" i="22"/>
  <c r="I77" i="22"/>
  <c r="I111" i="22" s="1"/>
  <c r="T56" i="22"/>
  <c r="T77" i="22"/>
  <c r="T111" i="22" s="1"/>
  <c r="AA56" i="22"/>
  <c r="AA77" i="22"/>
  <c r="AA111" i="22" s="1"/>
  <c r="O56" i="22"/>
  <c r="D3" i="18" s="1"/>
  <c r="O77" i="22"/>
  <c r="O111" i="22" s="1"/>
  <c r="N56" i="22"/>
  <c r="N77" i="22"/>
  <c r="N111" i="22" s="1"/>
  <c r="U56" i="22"/>
  <c r="U77" i="22"/>
  <c r="U111" i="22" s="1"/>
  <c r="E56" i="22"/>
  <c r="E77" i="22"/>
  <c r="E111" i="22" s="1"/>
  <c r="P56" i="22"/>
  <c r="P77" i="22"/>
  <c r="P111" i="22" s="1"/>
  <c r="W56" i="22"/>
  <c r="W77" i="22"/>
  <c r="W111" i="22" s="1"/>
  <c r="Z56" i="22"/>
  <c r="Z77" i="22"/>
  <c r="Z111" i="22" s="1"/>
  <c r="J56" i="22"/>
  <c r="J77" i="22"/>
  <c r="J111" i="22" s="1"/>
  <c r="Q56" i="22"/>
  <c r="Q77" i="22"/>
  <c r="Q111" i="22" s="1"/>
  <c r="AB56" i="22"/>
  <c r="AB77" i="22"/>
  <c r="AB111" i="22" s="1"/>
  <c r="L56" i="22"/>
  <c r="L77" i="22"/>
  <c r="L111" i="22" s="1"/>
  <c r="K56" i="22"/>
  <c r="K77" i="22"/>
  <c r="K111" i="22" s="1"/>
  <c r="G56" i="22"/>
  <c r="G77" i="22"/>
  <c r="G111" i="22" s="1"/>
  <c r="V56" i="22"/>
  <c r="V77" i="22"/>
  <c r="V111" i="22" s="1"/>
  <c r="F56" i="22"/>
  <c r="F77" i="22"/>
  <c r="F111" i="22" s="1"/>
  <c r="M56" i="22"/>
  <c r="M77" i="22"/>
  <c r="M111" i="22" s="1"/>
  <c r="X56" i="22"/>
  <c r="X77" i="22"/>
  <c r="X111" i="22" s="1"/>
  <c r="H56" i="22"/>
  <c r="H77" i="22"/>
  <c r="H111" i="22" s="1"/>
  <c r="AQ14" i="26"/>
  <c r="K34" i="18" s="1"/>
  <c r="BB100" i="22"/>
  <c r="AU100" i="22"/>
  <c r="AG100" i="22"/>
  <c r="AQ100" i="22"/>
  <c r="AW100" i="22"/>
  <c r="AR100" i="22"/>
  <c r="AL100" i="22"/>
  <c r="AY100" i="22"/>
  <c r="AZ100" i="22"/>
  <c r="AF100" i="22"/>
  <c r="AK100" i="22"/>
  <c r="BA100" i="22"/>
  <c r="AP100" i="22"/>
  <c r="AI100" i="22"/>
  <c r="AE100" i="22"/>
  <c r="AN100" i="22"/>
  <c r="AO100" i="22"/>
  <c r="AD100" i="22"/>
  <c r="AT100" i="22"/>
  <c r="AJ100" i="22"/>
  <c r="AM100" i="22"/>
  <c r="AV100" i="22"/>
  <c r="AS100" i="22"/>
  <c r="AH100" i="22"/>
  <c r="AX100" i="22"/>
  <c r="D31" i="18" l="1"/>
  <c r="F30" i="18"/>
  <c r="H30" i="18"/>
  <c r="G30" i="18"/>
  <c r="D32" i="18"/>
  <c r="H32" i="18"/>
  <c r="H34" i="18"/>
  <c r="F32" i="18"/>
  <c r="E32" i="18"/>
  <c r="F34" i="18"/>
  <c r="E31" i="18"/>
  <c r="E34" i="18"/>
  <c r="H31" i="18"/>
  <c r="E30" i="18"/>
  <c r="D34" i="18"/>
  <c r="D30" i="18"/>
  <c r="D33" i="18"/>
  <c r="G32" i="18"/>
  <c r="G31" i="18"/>
  <c r="E33" i="18"/>
  <c r="H33" i="18"/>
  <c r="F31" i="18"/>
  <c r="G33" i="18"/>
  <c r="G34" i="18"/>
  <c r="F33" i="18"/>
  <c r="W112" i="22"/>
  <c r="D112" i="22"/>
  <c r="R112" i="22"/>
  <c r="I112" i="22"/>
  <c r="AA112" i="22"/>
  <c r="E112" i="22"/>
  <c r="AT56" i="22"/>
  <c r="AB112" i="22"/>
  <c r="N112" i="22"/>
  <c r="K112" i="22"/>
  <c r="H112" i="22"/>
  <c r="J112" i="22"/>
  <c r="M112" i="22"/>
  <c r="V112" i="22"/>
  <c r="S112" i="22"/>
  <c r="X112" i="22"/>
  <c r="Y112" i="22"/>
  <c r="P112" i="22"/>
  <c r="G112" i="22"/>
  <c r="F112" i="22"/>
  <c r="Z112" i="22"/>
  <c r="U112" i="22"/>
  <c r="O112" i="22"/>
  <c r="Q112" i="22"/>
  <c r="L112" i="22"/>
  <c r="T112" i="22"/>
  <c r="AZ56" i="22"/>
  <c r="BA56" i="22"/>
  <c r="AY56" i="22"/>
  <c r="AX56" i="22"/>
  <c r="AP56" i="22"/>
  <c r="BB56" i="22"/>
  <c r="AV56" i="22"/>
  <c r="AS56" i="22"/>
  <c r="AQ56" i="22"/>
  <c r="AU56" i="22"/>
  <c r="AR56" i="22"/>
  <c r="AW56" i="22"/>
  <c r="AH56" i="22"/>
  <c r="AK56" i="22"/>
  <c r="AO56" i="22"/>
  <c r="AN56" i="22"/>
  <c r="AG56" i="22"/>
  <c r="AL56" i="22"/>
  <c r="AI56" i="22"/>
  <c r="AM56" i="22"/>
  <c r="AJ56" i="22"/>
  <c r="AE56" i="22"/>
  <c r="AF56" i="22"/>
  <c r="AD56" i="22"/>
  <c r="G6" i="18"/>
  <c r="H6" i="18"/>
  <c r="D4" i="18"/>
  <c r="E3" i="18"/>
  <c r="E6" i="18"/>
  <c r="F5" i="18"/>
  <c r="F7" i="18"/>
  <c r="H7" i="18"/>
  <c r="D7" i="18"/>
  <c r="H3" i="18"/>
  <c r="E7" i="18"/>
  <c r="F4" i="18"/>
  <c r="F6" i="18"/>
  <c r="G7" i="18"/>
  <c r="D6" i="18"/>
  <c r="F3" i="18"/>
  <c r="G5" i="18"/>
  <c r="H5" i="18"/>
  <c r="E5" i="18"/>
  <c r="H4" i="18"/>
  <c r="G4" i="18"/>
  <c r="D5" i="18"/>
  <c r="G3" i="18"/>
  <c r="N57" i="22"/>
  <c r="I57" i="22"/>
  <c r="K57" i="22"/>
  <c r="AA57" i="22"/>
  <c r="H57" i="22"/>
  <c r="X57" i="22"/>
  <c r="R57" i="22"/>
  <c r="Q57" i="22"/>
  <c r="O57" i="22"/>
  <c r="D57" i="22"/>
  <c r="L57" i="22"/>
  <c r="E4" i="18"/>
  <c r="AB57" i="22"/>
  <c r="F57" i="22"/>
  <c r="V57" i="22"/>
  <c r="Y57" i="22"/>
  <c r="S57" i="22"/>
  <c r="M57" i="22"/>
  <c r="P57" i="22"/>
  <c r="E57" i="22"/>
  <c r="J57" i="22"/>
  <c r="Z57" i="22"/>
  <c r="G57" i="22"/>
  <c r="W57" i="22"/>
  <c r="U57" i="22"/>
  <c r="T57" i="22"/>
  <c r="AZ101" i="22" l="1"/>
  <c r="AV101" i="22"/>
  <c r="AR101" i="22"/>
  <c r="AN101" i="22"/>
  <c r="AJ101" i="22"/>
  <c r="AF101" i="22"/>
  <c r="BA101" i="22"/>
  <c r="AS101" i="22"/>
  <c r="AO101" i="22"/>
  <c r="AG101" i="22"/>
  <c r="AY101" i="22"/>
  <c r="AU101" i="22"/>
  <c r="AQ101" i="22"/>
  <c r="AM101" i="22"/>
  <c r="AI101" i="22"/>
  <c r="AE101" i="22"/>
  <c r="AW101" i="22"/>
  <c r="AK101" i="22"/>
  <c r="BB101" i="22"/>
  <c r="AX101" i="22"/>
  <c r="AT101" i="22"/>
  <c r="AP101" i="22"/>
  <c r="AL101" i="22"/>
  <c r="AH101" i="22"/>
  <c r="AD101" i="22"/>
  <c r="AQ61" i="22" l="1"/>
  <c r="AQ111" i="22" s="1"/>
  <c r="E12" i="18"/>
  <c r="AS61" i="22"/>
  <c r="AS111" i="22" s="1"/>
  <c r="G15" i="18"/>
  <c r="AP61" i="22"/>
  <c r="AP111" i="22" s="1"/>
  <c r="G16" i="18"/>
  <c r="AE61" i="22"/>
  <c r="AE111" i="22" s="1"/>
  <c r="D15" i="18"/>
  <c r="AU61" i="22"/>
  <c r="AU111" i="22" s="1"/>
  <c r="F12" i="18"/>
  <c r="AG61" i="22"/>
  <c r="D14" i="18"/>
  <c r="AW61" i="22"/>
  <c r="AW111" i="22" s="1"/>
  <c r="G12" i="18"/>
  <c r="AD61" i="22"/>
  <c r="AD111" i="22" s="1"/>
  <c r="D16" i="18"/>
  <c r="AT61" i="22"/>
  <c r="AT111" i="22" s="1"/>
  <c r="G14" i="18"/>
  <c r="AI61" i="22"/>
  <c r="AI111" i="22" s="1"/>
  <c r="E14" i="18"/>
  <c r="AY61" i="22"/>
  <c r="AY111" i="22" s="1"/>
  <c r="H15" i="18"/>
  <c r="AR61" i="22"/>
  <c r="F13" i="18"/>
  <c r="AK61" i="22"/>
  <c r="AK111" i="22" s="1"/>
  <c r="F16" i="18"/>
  <c r="BA61" i="22"/>
  <c r="BA111" i="22" s="1"/>
  <c r="H13" i="18"/>
  <c r="AH61" i="22"/>
  <c r="AH111" i="22" s="1"/>
  <c r="E15" i="18"/>
  <c r="AX61" i="22"/>
  <c r="AX111" i="22" s="1"/>
  <c r="H16" i="18"/>
  <c r="AM61" i="22"/>
  <c r="AM111" i="22" s="1"/>
  <c r="F15" i="18"/>
  <c r="AF61" i="22"/>
  <c r="AF111" i="22" s="1"/>
  <c r="E16" i="18"/>
  <c r="AV61" i="22"/>
  <c r="AV111" i="22" s="1"/>
  <c r="G13" i="18"/>
  <c r="AO61" i="22"/>
  <c r="AO111" i="22" s="1"/>
  <c r="AL61" i="22"/>
  <c r="AL111" i="22" s="1"/>
  <c r="E13" i="18"/>
  <c r="BB61" i="22"/>
  <c r="BB111" i="22" s="1"/>
  <c r="H12" i="18"/>
  <c r="AJ61" i="22"/>
  <c r="AJ111" i="22" s="1"/>
  <c r="D13" i="18"/>
  <c r="AZ61" i="22"/>
  <c r="AZ111" i="22" s="1"/>
  <c r="H14" i="18"/>
  <c r="AN61" i="22"/>
  <c r="AN111" i="22" s="1"/>
  <c r="F14" i="18"/>
  <c r="AL57" i="22"/>
  <c r="AQ57" i="22"/>
  <c r="AZ57" i="22"/>
  <c r="AS57" i="22"/>
  <c r="AP57" i="22"/>
  <c r="AE57" i="22"/>
  <c r="AU57" i="22"/>
  <c r="AN57" i="22"/>
  <c r="AG57" i="22"/>
  <c r="AW57" i="22"/>
  <c r="AD57" i="22"/>
  <c r="AT57" i="22"/>
  <c r="AI57" i="22"/>
  <c r="AY57" i="22"/>
  <c r="AR57" i="22"/>
  <c r="AK57" i="22"/>
  <c r="BA57" i="22"/>
  <c r="BB57" i="22"/>
  <c r="AJ57" i="22"/>
  <c r="AH57" i="22"/>
  <c r="AX57" i="22"/>
  <c r="AM57" i="22"/>
  <c r="AF57" i="22"/>
  <c r="AV57" i="22"/>
  <c r="AO57" i="22"/>
  <c r="AR111" i="22" l="1"/>
  <c r="F22" i="18" s="1"/>
  <c r="AG112" i="22"/>
  <c r="AG111" i="22"/>
  <c r="D23" i="18" s="1"/>
  <c r="AW112" i="22"/>
  <c r="F23" i="18"/>
  <c r="D22" i="18"/>
  <c r="E22" i="18"/>
  <c r="D21" i="18"/>
  <c r="E25" i="18"/>
  <c r="H25" i="18"/>
  <c r="H22" i="18"/>
  <c r="E23" i="18"/>
  <c r="D25" i="18"/>
  <c r="D24" i="18"/>
  <c r="G24" i="18"/>
  <c r="H23" i="18"/>
  <c r="H21" i="18"/>
  <c r="G22" i="18"/>
  <c r="F24" i="18"/>
  <c r="E24" i="18"/>
  <c r="F25" i="18"/>
  <c r="H24" i="18"/>
  <c r="G23" i="18"/>
  <c r="E21" i="18"/>
  <c r="AD112" i="22"/>
  <c r="AY112" i="22"/>
  <c r="AU112" i="22"/>
  <c r="AQ112" i="22"/>
  <c r="AE112" i="22"/>
  <c r="AT112" i="22"/>
  <c r="AK112" i="22"/>
  <c r="AH112" i="22"/>
  <c r="AL112" i="22"/>
  <c r="AJ112" i="22"/>
  <c r="AO112" i="22"/>
  <c r="AI112" i="22"/>
  <c r="BB112" i="22"/>
  <c r="AX112" i="22"/>
  <c r="AZ112" i="22"/>
  <c r="AP112" i="22"/>
  <c r="G25" i="18"/>
  <c r="D12" i="18"/>
  <c r="F21" i="18"/>
  <c r="AM112" i="22"/>
  <c r="G21" i="18"/>
  <c r="AS112" i="22"/>
  <c r="AF112" i="22"/>
  <c r="AR112" i="22"/>
  <c r="AN112" i="22"/>
  <c r="AV112" i="22"/>
  <c r="BA112" i="22"/>
</calcChain>
</file>

<file path=xl/sharedStrings.xml><?xml version="1.0" encoding="utf-8"?>
<sst xmlns="http://schemas.openxmlformats.org/spreadsheetml/2006/main" count="2184" uniqueCount="883">
  <si>
    <t>Mapa y matrices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</si>
  <si>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</si>
  <si>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</si>
  <si>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0"/>
        <rFont val="Arial Narrow"/>
        <family val="2"/>
      </rPr>
      <t>proceso, su objetivo, alcance, actividades clave</t>
    </r>
    <r>
      <rPr>
        <sz val="10"/>
        <rFont val="Arial Narrow"/>
        <family val="2"/>
      </rPr>
      <t xml:space="preserve">, considere los lineamientos establecidos en el </t>
    </r>
    <r>
      <rPr>
        <b/>
        <sz val="10"/>
        <color theme="9" tint="-0.249977111117893"/>
        <rFont val="Arial Narrow"/>
        <family val="2"/>
      </rPr>
      <t>Paso 2: identificación del riesgo</t>
    </r>
    <r>
      <rPr>
        <sz val="10"/>
        <rFont val="Arial Narrow"/>
        <family val="2"/>
      </rPr>
      <t xml:space="preserve">, donde se explica ampliamente las bases para adelanter este análisis.
Así mismo, considere en el </t>
    </r>
    <r>
      <rPr>
        <b/>
        <sz val="10"/>
        <color theme="9" tint="-0.249977111117893"/>
        <rFont val="Arial Narrow"/>
        <family val="2"/>
      </rPr>
      <t>Paso 3: valoración del riesgo</t>
    </r>
    <r>
      <rPr>
        <sz val="10"/>
        <rFont val="Arial Narrow"/>
        <family val="2"/>
      </rPr>
      <t xml:space="preserve"> los lineamientos para definir el número de veces que se hace la actividad con la cual se relaciona el riesgo y su impacto en términos económicos o reputacionales. En este mismo paso se analizan los controles que deben responder a los atributos de eficiencia e informativos.
</t>
    </r>
    <r>
      <rPr>
        <b/>
        <sz val="10"/>
        <color theme="9" tint="-0.249977111117893"/>
        <rFont val="Arial Narrow"/>
        <family val="2"/>
      </rPr>
      <t>NOTA:</t>
    </r>
    <r>
      <rPr>
        <sz val="10"/>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</si>
  <si>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0"/>
        <rFont val="Arial Narrow"/>
        <family val="2"/>
      </rPr>
      <t>Hoja 1 Instructivo</t>
    </r>
    <r>
      <rPr>
        <sz val="10"/>
        <rFont val="Arial Narrow"/>
        <family val="2"/>
      </rPr>
      <t xml:space="preserve">
 -  </t>
    </r>
    <r>
      <rPr>
        <b/>
        <sz val="10"/>
        <rFont val="Arial Narrow"/>
        <family val="2"/>
      </rPr>
      <t xml:space="preserve">Hoja 2 Mapa: </t>
    </r>
    <r>
      <rPr>
        <sz val="10"/>
        <rFont val="Arial Narrow"/>
        <family val="2"/>
      </rPr>
      <t>encontrará la totalidad de la estructura para la identificación y valoración de los riesgos por proceso, programa o proyecto, acorde con el nivel de desagregación que la entidad considere necesaria.</t>
    </r>
  </si>
  <si>
    <t>Grupo de columnas</t>
  </si>
  <si>
    <t>Columna</t>
  </si>
  <si>
    <t>Descripción - Lineamientos para el diligenciamiento</t>
  </si>
  <si>
    <t>Proceso</t>
  </si>
  <si>
    <t>Diligencie el nombre del proceso al cual se le identificarán y valorarán los riesgos.</t>
  </si>
  <si>
    <t>1. Identificación del riesgo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</si>
  <si>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</si>
  <si>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</si>
  <si>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Afectación</t>
  </si>
  <si>
    <t>Seleccione el tipo de afectación que puede ocasionar el riesgo; Ecconómica o Reputacional.</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</si>
  <si>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</si>
  <si>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</si>
  <si>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</si>
  <si>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</si>
  <si>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Subcausas</t>
  </si>
  <si>
    <t>Causas específicas que originan la causa raíz, cada control las ataca es importante priorizarlas.</t>
  </si>
  <si>
    <t>Descripción del Riesgo</t>
  </si>
  <si>
    <r>
      <t xml:space="preserve">Consolida o resume los análisis sobre afectación + causa inmediata + causa raíz, permitiendo contar con una redacción clara y concreta del riesgo indentificado. Tenga en cuenta la estructura de alto nivel establecida en al guía, inicia con </t>
    </r>
    <r>
      <rPr>
        <b/>
        <sz val="10"/>
        <color theme="9" tint="-0.249977111117893"/>
        <rFont val="Arial Narrow"/>
        <family val="2"/>
      </rPr>
      <t>POSIBILIDAD DE + Afectación para la entidad (Qué) + Causa Inmediata (Cómo) + Causa Raíz (Por qué)</t>
    </r>
  </si>
  <si>
    <t>Clasificación del Riesgo</t>
  </si>
  <si>
    <t>Utilice la lista de despligue que se encuentra parametrizada, le aparecerán las opciones: i) Daños Activos Fisicos, ii) Ejecución y Administración de procesos, iii) Fallas Tecnológicas, iv) Fraude Externo, v) Fraude Interno, vi) Relaciones Laborales, vii) Usuarios, productos y prácticas organizacionales.</t>
  </si>
  <si>
    <t>Frecuencia de la actividad que origina el riesgo</t>
  </si>
  <si>
    <t>Defina el número de veces que se ejecuta la actividad durante el año, (Recuerde la probabilidad de ocurrencia del riesgo se define como el número de veces que se pasa por el punto de riesgo en el periodo de 1 año). La matriz automáticamente hará el cálculo para el nivel de probabilidad inherente.</t>
  </si>
  <si>
    <t>Unidad de medida de la actividad que origina el riesgo</t>
  </si>
  <si>
    <t>Indica como se mide la actividad que origina el riesgo</t>
  </si>
  <si>
    <t>Criterios de Impacto</t>
  </si>
  <si>
    <t>Utilice la lista de despligue que se encuentra parametrizada, le aparecerán las opciones de la tabla de Impacto en la Hoja 4 del presente documento. La matriz automáticamente hará el cálculo para el nivel de impacto inherente.</t>
  </si>
  <si>
    <t>2. Análisis del riesgo inherente</t>
  </si>
  <si>
    <t>Teniendo en cuenta que ingresó la información de en la identificación del riesgo, la matriz automáticamente encontrará la cualificación de la probabilidad  e impacto inherentes y su respectivo cálculo porcentual de igual forma encontrará el nivel de severidad inherente y su posición en la matriz de calor.</t>
  </si>
  <si>
    <t>3.1 Descriptores del control</t>
  </si>
  <si>
    <t>N° Control</t>
  </si>
  <si>
    <t>Responsable de ejecutar el control</t>
  </si>
  <si>
    <t>Recuerde que el control se define como la medida que permite reducir o mitigar un riesgo y según la guía debe tener un responsable de su ejecución</t>
  </si>
  <si>
    <t>Acción</t>
  </si>
  <si>
    <t>Se debe indicar la acción de control que se desarrolla</t>
  </si>
  <si>
    <t>Complemento</t>
  </si>
  <si>
    <t>Se debe indicar los instrumentos de los cuales se vale la acción para un control efectivo</t>
  </si>
  <si>
    <t>3.2 Atributos de eficiencia</t>
  </si>
  <si>
    <t>Momento de ejecución</t>
  </si>
  <si>
    <t>Utilice la lista de despligue que se encuentra parametrizada, le aparecerán las opciones: i)Preventivo, ii)Detectivo, iii)Correctivo.</t>
  </si>
  <si>
    <t>Forma de ejecución</t>
  </si>
  <si>
    <t>Utilice la lista de despligue que se encuentra parametrizada, le aparecerán las opciones: i)Automático, ii)Manual.</t>
  </si>
  <si>
    <t>Calificación</t>
  </si>
  <si>
    <t>Se calcula automáticamente para cada control analizado</t>
  </si>
  <si>
    <t>Efecto</t>
  </si>
  <si>
    <t>Se calcula automáticamente al diligenciar la columna "Momento de ejecución"</t>
  </si>
  <si>
    <t>3.3 Eficiencia del control</t>
  </si>
  <si>
    <t>Eficiencia en probabilidad</t>
  </si>
  <si>
    <t>Se calcula automáticamente al diligenciar los atributos de eficiencia del control</t>
  </si>
  <si>
    <t>Eficiencia en impacto</t>
  </si>
  <si>
    <t>3.4 Atributos informativos</t>
  </si>
  <si>
    <t>Documentación</t>
  </si>
  <si>
    <t>Utilice la lista de despligue que se encuentra parametrizada, le aparecerán las opciones: i) Documentado, ii) Sin documentar.</t>
  </si>
  <si>
    <t>Frecuencia</t>
  </si>
  <si>
    <t>Utilice la lista de despligue que se encuentra parametrizada, le aparecerán las opciones: i) Continua, ii) Aleatoria.</t>
  </si>
  <si>
    <t>Evidencia</t>
  </si>
  <si>
    <t>Utilice la lista de despligue que se encuentra parametrizada, le aparecerán las opciones: i) Con Registro, ii) Sin Registro.</t>
  </si>
  <si>
    <t>4. Evaluación del Nivel de Riesgo Residual</t>
  </si>
  <si>
    <r>
      <t>Automáticamente se hará el cálculo, acorde con el control o controles definidos con sus atributos analizados, lo que permitirá establecer el</t>
    </r>
    <r>
      <rPr>
        <b/>
        <sz val="10"/>
        <color theme="9" tint="-0.249977111117893"/>
        <rFont val="Arial Narrow"/>
        <family val="2"/>
      </rPr>
      <t xml:space="preserve"> nivel de riesgo residual</t>
    </r>
  </si>
  <si>
    <t>5.1 Estrategias</t>
  </si>
  <si>
    <t>Tratamiento</t>
  </si>
  <si>
    <t>Utilice la lista de despligue que se encuentra parametrizada, le aparecerán las opciones: i) Aceptar, ii )Evitar, iii) Reducir (compartir), iv) Reducir (mitigar).</t>
  </si>
  <si>
    <t>5.2 Plan de reducción</t>
  </si>
  <si>
    <t>Actividad, responsable, fecha implementación</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</si>
  <si>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</si>
  <si>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6.1 Monitoreo del plan de reducción</t>
  </si>
  <si>
    <t>Fecha de monitoreo, evidencia implementación de la actividad, estado de la actividad y observaciones sobre el plan</t>
  </si>
  <si>
    <t>Diligencie las columnas según la frecuencia establecida en la política de administración del riesgo,en la columna "estado de la actividad" utilice la lista de despligue que se encuentra parametrizada, le aparecerán las opciones: i)Finalizado, ii)En curso, la selección en este caso dependerá de las acciones del plan que se hayan establecido en cada caso y realice el aporte de las evidencias descritas.</t>
  </si>
  <si>
    <t>6.2 Monitoreo del control</t>
  </si>
  <si>
    <t>Evidencia de ejecución del control y observaciones sobre el control</t>
  </si>
  <si>
    <t>Diligencie las columnas según la frecuencia estaclecida en la política de administración del riesgo y realice el aporte de las evidencias descritas.</t>
  </si>
  <si>
    <t>7. Seguimiento a la administración del riesgo</t>
  </si>
  <si>
    <t>Sección que contiene una serie de preguntas que los auditores del Sistema Institucional de Control Interno, diligencian y analizan para emitir las recomendaciones como tercera línea de defensa.</t>
  </si>
  <si>
    <r>
      <t xml:space="preserve"> - </t>
    </r>
    <r>
      <rPr>
        <b/>
        <sz val="10"/>
        <rFont val="Arial Narrow"/>
        <family val="2"/>
      </rPr>
      <t xml:space="preserve"> Hoja 3 Matrices: </t>
    </r>
    <r>
      <rPr>
        <sz val="10"/>
        <rFont val="Arial Narrow"/>
        <family val="2"/>
      </rPr>
      <t xml:space="preserve"> en esta hoja, en la medida en que ese diligencia el Mapa de riesgos se verán reflejados los riesgos en su zona correspondiente (no se diligencia)</t>
    </r>
  </si>
  <si>
    <r>
      <t xml:space="preserve"> - </t>
    </r>
    <r>
      <rPr>
        <b/>
        <sz val="10"/>
        <rFont val="Arial Narrow"/>
        <family val="2"/>
      </rPr>
      <t xml:space="preserve"> Hoja 4 Criterios:</t>
    </r>
    <r>
      <rPr>
        <sz val="10"/>
        <rFont val="Arial Narrow"/>
        <family val="2"/>
      </rPr>
      <t xml:space="preserve"> esta hoja contiene las tablas para los cálculos de probabilidad e impacto; y también de la eficacia de los controles (no se diligencia)</t>
    </r>
  </si>
  <si>
    <r>
      <t xml:space="preserve"> - </t>
    </r>
    <r>
      <rPr>
        <b/>
        <sz val="10"/>
        <rFont val="Arial Narrow"/>
        <family val="2"/>
      </rPr>
      <t xml:space="preserve"> Hoja 5 Resultados: </t>
    </r>
    <r>
      <rPr>
        <sz val="10"/>
        <rFont val="Arial Narrow"/>
        <family val="2"/>
      </rPr>
      <t>en esta hoja por medio de tablas dinámicas se generan los resultados de administración del riesgo para cada proceso (no se diligencia)</t>
    </r>
  </si>
  <si>
    <t>MAPA DE RIESGO OPERATIVO</t>
  </si>
  <si>
    <t>3. Diseño, análisis y evaluación de controles</t>
  </si>
  <si>
    <t>4. Evaluación del riesgo residual</t>
  </si>
  <si>
    <t>5. Estrategias para administración del riesgo</t>
  </si>
  <si>
    <t>6. Monitoreo de la administración del riesgo</t>
  </si>
  <si>
    <t>5.2 Plan de Reducción</t>
  </si>
  <si>
    <t>Monitoreo Planeación</t>
  </si>
  <si>
    <t xml:space="preserve">Referencia </t>
  </si>
  <si>
    <r>
      <t xml:space="preserve">Afectación
</t>
    </r>
    <r>
      <rPr>
        <sz val="11"/>
        <color theme="0"/>
        <rFont val="Arial Narrow"/>
        <family val="2"/>
      </rPr>
      <t>(Qué)</t>
    </r>
  </si>
  <si>
    <r>
      <t xml:space="preserve">Causa inmediata
</t>
    </r>
    <r>
      <rPr>
        <sz val="11"/>
        <color theme="0"/>
        <rFont val="Arial Narrow"/>
        <family val="2"/>
      </rPr>
      <t>(Cómo)</t>
    </r>
  </si>
  <si>
    <r>
      <t xml:space="preserve">Causa raíz
</t>
    </r>
    <r>
      <rPr>
        <sz val="11"/>
        <color theme="0"/>
        <rFont val="Arial Narrow"/>
        <family val="2"/>
      </rPr>
      <t>(Por qué)</t>
    </r>
  </si>
  <si>
    <t>Descripción del riesgo</t>
  </si>
  <si>
    <t>Clasificación del riesgo</t>
  </si>
  <si>
    <r>
      <t xml:space="preserve">Frecuencia de la actividad que origina el riesgo
</t>
    </r>
    <r>
      <rPr>
        <sz val="11"/>
        <color theme="0"/>
        <rFont val="Arial Narrow"/>
        <family val="2"/>
      </rPr>
      <t>(Veces al año)</t>
    </r>
  </si>
  <si>
    <r>
      <t xml:space="preserve">Criterios de impacto 
</t>
    </r>
    <r>
      <rPr>
        <sz val="11"/>
        <color theme="0" tint="-4.9989318521683403E-2"/>
        <rFont val="Arial Narrow"/>
        <family val="2"/>
      </rPr>
      <t xml:space="preserve">a) </t>
    </r>
    <r>
      <rPr>
        <u/>
        <sz val="11"/>
        <color theme="0" tint="-4.9989318521683403E-2"/>
        <rFont val="Arial Narrow"/>
        <family val="2"/>
      </rPr>
      <t>Económico</t>
    </r>
    <r>
      <rPr>
        <sz val="11"/>
        <color theme="0" tint="-4.9989318521683403E-2"/>
        <rFont val="Arial Narrow"/>
        <family val="2"/>
      </rPr>
      <t xml:space="preserve">: SMLMV
b) </t>
    </r>
    <r>
      <rPr>
        <u/>
        <sz val="11"/>
        <color theme="0" tint="-4.9989318521683403E-2"/>
        <rFont val="Arial Narrow"/>
        <family val="2"/>
      </rPr>
      <t>Reputacional</t>
    </r>
    <r>
      <rPr>
        <sz val="11"/>
        <color theme="0" tint="-4.9989318521683403E-2"/>
        <rFont val="Arial Narrow"/>
        <family val="2"/>
      </rPr>
      <t>: El riesgo afecta la imagen de...</t>
    </r>
  </si>
  <si>
    <t>Probabilidad inherente</t>
  </si>
  <si>
    <t>Pi %</t>
  </si>
  <si>
    <t>Impacto 
inherente</t>
  </si>
  <si>
    <t>Ii %</t>
  </si>
  <si>
    <t>Nivel de severidad inherente</t>
  </si>
  <si>
    <t>Posición severidad (i)</t>
  </si>
  <si>
    <t>No. Control</t>
  </si>
  <si>
    <t>Reducción probabilidad</t>
  </si>
  <si>
    <t>%</t>
  </si>
  <si>
    <t>Reducción impacto</t>
  </si>
  <si>
    <t>Reducción severidad</t>
  </si>
  <si>
    <t>Probabilidad residual</t>
  </si>
  <si>
    <t>Pr %</t>
  </si>
  <si>
    <t>Impacto residual</t>
  </si>
  <si>
    <t>Ir %</t>
  </si>
  <si>
    <t>Nivel de severidad residual</t>
  </si>
  <si>
    <t xml:space="preserve">Posición severidad (r) </t>
  </si>
  <si>
    <t>Actividad</t>
  </si>
  <si>
    <t>Responsable</t>
  </si>
  <si>
    <t>Fecha implementación</t>
  </si>
  <si>
    <t>Fecha de monitoreo</t>
  </si>
  <si>
    <t>Evidencia de implementación de la actividad</t>
  </si>
  <si>
    <t>Estado de la  actividad</t>
  </si>
  <si>
    <t>Observaciones sobre el plan</t>
  </si>
  <si>
    <t>Evidencia de ejecución del control</t>
  </si>
  <si>
    <t>Observaciones sobre el control</t>
  </si>
  <si>
    <t>¿La identificación del riesgo es adecuada?</t>
  </si>
  <si>
    <t>¿El diseño del control es adecuado?</t>
  </si>
  <si>
    <t>¿Se evidencia ejecución del control?</t>
  </si>
  <si>
    <t>¿El plan de reducción  ha permitido mejorar el control?</t>
  </si>
  <si>
    <t>¿Se presentaron eventos de materialización del riesgo?</t>
  </si>
  <si>
    <t>Observaciones del seguimiento</t>
  </si>
  <si>
    <t>Reporta evidencias</t>
  </si>
  <si>
    <t>Monitoreo</t>
  </si>
  <si>
    <t>Observaciones</t>
  </si>
  <si>
    <t>Gestión de bienes y servicios</t>
  </si>
  <si>
    <t>ADM-O1</t>
  </si>
  <si>
    <t>reputacional</t>
  </si>
  <si>
    <t>registros inadecuados en el aplicativo websafi</t>
  </si>
  <si>
    <t>inconsistencias en los documentos que presentan para realizar ingresos de bienes muebles y publicaciones</t>
  </si>
  <si>
    <t>Falta de conocimiento en la utilización de la Software Institucional Web Safi</t>
  </si>
  <si>
    <t>Ejecución y administración de procesos</t>
  </si>
  <si>
    <t xml:space="preserve">Comprobante de Ingreso </t>
  </si>
  <si>
    <t>La entidad con algunos usuarios de relevancia frente al logro de los objetivos</t>
  </si>
  <si>
    <t>Técnico del Grupo recursos físicos
Profesional especializado bodega de publicaciones</t>
  </si>
  <si>
    <t>Verificar la integridad del registro antes de validar el comprobante de ingreso</t>
  </si>
  <si>
    <t>a través de la comparación de lo registrado en WebSafi con los documentos que soportan la adquisición del bien (factura, contrato o memorando interno de autorización)</t>
  </si>
  <si>
    <t>Preventivo</t>
  </si>
  <si>
    <t>Manual</t>
  </si>
  <si>
    <t>Sin documentar</t>
  </si>
  <si>
    <t>Aleatoria</t>
  </si>
  <si>
    <t>Sin registro</t>
  </si>
  <si>
    <t>Reducir (mitigar)</t>
  </si>
  <si>
    <t>Actualizar los procedimientos de inventarios de recursos físicos</t>
  </si>
  <si>
    <t>Profesionales de Recursos Físicos</t>
  </si>
  <si>
    <t>https://sig.caroycuervo.gov.co/DocumentosSIG/ADM-P-1.pdf</t>
  </si>
  <si>
    <t>En curso</t>
  </si>
  <si>
    <t>Se aprobó y publicó el procedimiento de Gestión de inventarios.
Para la parte de inventarios se solicitará acompañamiento al Grupo de Planeación en el mes de octubre</t>
  </si>
  <si>
    <t>3 comprobantes de ingreso (a modo de ejemplo)</t>
  </si>
  <si>
    <t>En el trimestre se ha verificado la integridad de los documentos a través de la validación de todos los soportes allegados con las respectivas solicitudes (entradas, salidas y traslados)</t>
  </si>
  <si>
    <t>SI</t>
  </si>
  <si>
    <t>NO</t>
  </si>
  <si>
    <t>Sin observaciones</t>
  </si>
  <si>
    <t>Sí</t>
  </si>
  <si>
    <t>Digitalización equivocada por los funcionarios encargados de alimentar el aplicativo Web Safi</t>
  </si>
  <si>
    <t>Auxiliar administrativo y técnico bodega de bienes
Profesional especializado bodega de publicaciones</t>
  </si>
  <si>
    <t>Comparar el informe del Web Safi con  las existencias en bodega</t>
  </si>
  <si>
    <t>a través del chequeo aleatorio de la información arrojada por el sistema</t>
  </si>
  <si>
    <t>Detectivo</t>
  </si>
  <si>
    <t>Documentado</t>
  </si>
  <si>
    <t>Continua</t>
  </si>
  <si>
    <t>Con registro</t>
  </si>
  <si>
    <t>Informe parcial toma física</t>
  </si>
  <si>
    <t>En el trimestre se realizó inventario de la bodega, de acuerdo al inventario de bienes que se viene adelantando en toda la Entidad.</t>
  </si>
  <si>
    <t>Selección errónea de bodega equivocada o identificación de la clase del insumo o producto a la hora de ingresar un bien mueble, elementos de consumo o publicación</t>
  </si>
  <si>
    <t>Profesional Contable del Grupo de Financiera</t>
  </si>
  <si>
    <t>Conciliar SIIF Nación y WEB SAFI</t>
  </si>
  <si>
    <t>a través de la comparación de documentos y sus respectivos ajustes</t>
  </si>
  <si>
    <t>Correctivo</t>
  </si>
  <si>
    <t>En el trimestre no se materializó el riesgo, por lo tanto no se activó el control</t>
  </si>
  <si>
    <t>Documentación y lineamientos desactualizados al interior del proceso</t>
  </si>
  <si>
    <t>ADM-O2</t>
  </si>
  <si>
    <t>económica</t>
  </si>
  <si>
    <t>daños en los equipos tecnológicos</t>
  </si>
  <si>
    <t>debido a la intermitencia en el suministro de energía eléctrica en la sede Yerbabuena</t>
  </si>
  <si>
    <t>Insuficiencia en la capacidad de la planta eléctrica para áreas administrativas de la sede Yerbabuena</t>
  </si>
  <si>
    <t>Posibilidad de afectación económica por daños en los equipos tecnológicos debido a la intermitencia en el suministro de energía eléctrica en la sede Yerbabuena y Bogotá</t>
  </si>
  <si>
    <t>Fallas tecnológicas</t>
  </si>
  <si>
    <t>Equipos tecnológicos</t>
  </si>
  <si>
    <t>Entre 50 y 100 SMLMV</t>
  </si>
  <si>
    <t>Rol Soporte Técnico Yerbabuena - Grupo de Tecnologías de la Información</t>
  </si>
  <si>
    <t>Verificar el apagado controlado del datacenter de acuerdo a la capacidad que tiene la UPS</t>
  </si>
  <si>
    <t>informando a la supervisión del contrato las actividades realizadas</t>
  </si>
  <si>
    <t>Revisar la posibilidad de cambio de las baterías de las UPS a través del contrato de mantenimiento, con el propósito de que haya más tiempo para realizar el apagado controlado de los equipos del Datacenter</t>
  </si>
  <si>
    <t>Profesional especializado Grupo de Tecnologías de la Información</t>
  </si>
  <si>
    <t>Comunicación interna informativo 
Pantallazos de informe sobre actualización de servidores y almacenamiento</t>
  </si>
  <si>
    <t>Se solicita ajustar la fecha para su respectivo cumplimiento en la vigencia 2024 debido a que en la vigencia 2022 ya se contrató el mantenimiento y cambio de bateria. 
En cuanto a acciones adelantadas para la reducción del riesgo, el sábado 7 de octubre se realizó un apagado controlado con el fin de revisar que las UPS estuvieran funcionando correctamente</t>
  </si>
  <si>
    <t>En el tercer trimestre no se ha presentado ausensia de energia, por lo cual el control no se ha activado</t>
  </si>
  <si>
    <t>1. Sin soporte de las evidencias de ejecución del control
2. El control no se encuentra documentado</t>
  </si>
  <si>
    <t>Se sugiere identificar controles y actividades del plan de reducción que fortalezcan la gestión del riesgo y reduzcan la probabilidad de materialización</t>
  </si>
  <si>
    <t>Intermitencia en el suministro de energía eléctrica en la sede Yerbabuena</t>
  </si>
  <si>
    <t xml:space="preserve">Informar por medio de un informe a las directivas del ICC el daño de equipos tecnológicos </t>
  </si>
  <si>
    <t>con el fin de determinar las acciones correspondientes a realizar con la asignación de recursos</t>
  </si>
  <si>
    <t>Solicitud a la Subdirección Administrativa y Financiera de la priorización de recursos para la adecuación y mejoramiento de la infraestructura eléctrica de la Hacienda Yerbabuena</t>
  </si>
  <si>
    <t>Profesionales de Recursos Físicos y rol arquitecto</t>
  </si>
  <si>
    <t>Correo electrónico enviado a Gestión Contractual</t>
  </si>
  <si>
    <t>Durante el tercer trimestre se adelantaron los estudios previos de una adecuación del cuarto eléctrico, que consiste en retirar el medidor del cuarto y dejarlo según la norma de ENEL. 
En el último trimestre durante la proyección del Plan Anual de Adquisiciones 2024 del proceso Gestión y de Bienes y Servicios, se priorizará la respectiva solicitud, sin embargo, se entrarán a revisar varios aspectos ya que se tiene entendido que hace un tiempo había un estudio de cambio de red eléctrica en la sede pero no se obtuvo respuesta favorable del Ministerio de las Culturas</t>
  </si>
  <si>
    <t>En el tercer trimestre no se materializó el riesgo, por lo cual el control no se activó</t>
  </si>
  <si>
    <t>Adquisiciones</t>
  </si>
  <si>
    <t>ADQ-O1</t>
  </si>
  <si>
    <t>demoras en la suscripción de procesos contractuales</t>
  </si>
  <si>
    <t>retrasos en la estructuración, revisión y aprobación del trámite precontractual</t>
  </si>
  <si>
    <t>Falta de claridad en las necesidades de la contratación que requiere la entidad</t>
  </si>
  <si>
    <t>Estudios previos</t>
  </si>
  <si>
    <t>Área solicitante, profesionales del Grupo de Gestión Contractual, del Grupo de Gestión Financiera y Grupo de Planeación y de Relacionamiento con el Ciudadano</t>
  </si>
  <si>
    <t xml:space="preserve">Revisar que los estudios previos y demás documentos precontractuales cumplan con las necesidades del Instituto y con los requisitos legalmente establecidos </t>
  </si>
  <si>
    <t>a través del cumplimiento de los formatos establecidos para las distintas modalidades de selección y la validación de la necesidad con el plan de adquisiciones y plan de acción</t>
  </si>
  <si>
    <t>Publicar cápsulas informativas a las distintas áreas del ICC y evaluar la apropiación del conocimiento, a través del instrumento diseñado para tal fin</t>
  </si>
  <si>
    <t>Profesionales y técnica del Grupo de Gestión contractual</t>
  </si>
  <si>
    <t xml:space="preserve">Comunicación interna de invitación a capacitación en el mes de septiembre para el trámite contractual </t>
  </si>
  <si>
    <t>Se tiene proyectado en el último trimestre gestionar las cápsulas del trámite precontractual con la respectiva evaluación.
A la fecha se han adelantado actividades de socialización para el trámite contractual</t>
  </si>
  <si>
    <t>A modo de ejemplo se anexan los estudios previos con observaciones derivadas de la revisión Grupo de Gestión Contractual, del Grupo de Gestión Financiera y Grupo de Planeación y de Relacionamiento con el Ciudadano</t>
  </si>
  <si>
    <t>En el trimestre todos los estudios previos que derivaron en un proceso contractual contaron con revisión de Grupo de Gestión Contractual, del Grupo de Gestión Financiera y Grupo de Planeación y de Relacionamiento con el Ciudadano</t>
  </si>
  <si>
    <t xml:space="preserve">Se recomienda priorizar la articulación del procedimiento "elaboración de estudios y documentos previos" con el fin de poder identificar tiempos y responsabilidades en esta etapa de la contratación. </t>
  </si>
  <si>
    <t>Entrega tardía de estudios previos</t>
  </si>
  <si>
    <t>Profesionales del Grupo de Gestión contractual</t>
  </si>
  <si>
    <t>Verificar semanalmente que las áreas no presenten demora en la entrega de documentos</t>
  </si>
  <si>
    <t>por medio de correos electrónicos o  la aplicación Teams a las áreas para que realicen la entrega de documentos necesarios para adelantar la contratación dentro de los plazos establecidos en el Plan Anual de Adquisiciones</t>
  </si>
  <si>
    <t>Crear procedimiento precontractual donde se identifiquen tiempos o plazos definidos en las actividades establecidas en el trámite</t>
  </si>
  <si>
    <t>Correo con revisión del Grupo de Planeación
Documento revisado</t>
  </si>
  <si>
    <t>El 28 de julio se remitió el documento para revisión metodológica, el 28 de agosto se recibieron las respectivas revisiones. 
Actualmente se están trabajando en las observaciones, por lo cual se solicita ajustar la fecha de implementación a 31 de diciembre de 2023</t>
  </si>
  <si>
    <t>A modo de ejemplo se anexan mensajes de correos electrónicos enviados en el trimestre</t>
  </si>
  <si>
    <t>A través de mensajes de correos electrónicos dirigidos a las áreas solicitantes se les requiere el cumplimiento de la totalidad de los requisitos y el ajuste de la totalidad de las observaciones adelantadas en el proceso de revisión, exigidos para adelantar el trámite contractual</t>
  </si>
  <si>
    <t>Actuaciones precontractuales sin el lleno de requisitos</t>
  </si>
  <si>
    <t xml:space="preserve">Profesionales Grupo de gestión contractual </t>
  </si>
  <si>
    <t>Adelantar acciones que motiven el inicio del trámite disciplinario, penal, fiscal y/o de lo contencioso administrativo</t>
  </si>
  <si>
    <t>a través de la denuncia, quejas y/o solicitudes a los entes de control interno o externo</t>
  </si>
  <si>
    <t>El control no se activó debido a que el riesgo no se materializó</t>
  </si>
  <si>
    <t>Falta de tiempos o plazos definidos en las actividades establecidas en el procedimiento precontractual</t>
  </si>
  <si>
    <t>Asignación de responsabilidad de elaboración de estudios previos en personal sin idoneidad y conocimiento de la necesidad</t>
  </si>
  <si>
    <t>Alianzas</t>
  </si>
  <si>
    <t>ALI-O1</t>
  </si>
  <si>
    <t>mala percepción de los grupos de interés</t>
  </si>
  <si>
    <t>insuficiente capacidad de atención en los requerimiento en los tiempos previstos a las diferentes alianzas del ICC</t>
  </si>
  <si>
    <t>Revisión jurídica inoportuna por las partes para continuar con el perfeccionamiento de los convenios misionales</t>
  </si>
  <si>
    <t>convenios</t>
  </si>
  <si>
    <t>La entidad a nivel nacional, con efecto publicitarios sostenible a nivel país</t>
  </si>
  <si>
    <t>Asesora Dirección General</t>
  </si>
  <si>
    <t>Revisar jurídicamente los documentos a enviar a las áreas jurídicas de las partes</t>
  </si>
  <si>
    <t>permitiendo acelerar el proceso de alianzas</t>
  </si>
  <si>
    <t xml:space="preserve">Documentado </t>
  </si>
  <si>
    <t xml:space="preserve">Con registro </t>
  </si>
  <si>
    <t>Ajustar procedimiento ALI-P-1
Asesoría en el establecimiento de las relaciones interinstitucionales con el fin de especificar los tiempos de revisión de las minutas de los acuerdos</t>
  </si>
  <si>
    <t>No</t>
  </si>
  <si>
    <t>No se remite reporte de gestión del riesgo por parte del proceso</t>
  </si>
  <si>
    <t>Recurso económico insuficiente para cumplimiento de los objetivos institucionales</t>
  </si>
  <si>
    <t xml:space="preserve">Verificar la aplicación de puntos de control  </t>
  </si>
  <si>
    <t>a través de la revisión procedimental del ALI-P-1/Asesoría en el establecimiento de las relaciones interinstitucionales</t>
  </si>
  <si>
    <t>Disposiciones legales limitantes debido a la doble naturaleza del instituto para llegar a acuerdos con otras instituciones y entidades</t>
  </si>
  <si>
    <t xml:space="preserve">Revisar los compromisos establecidos y firmados junto con la entidad cooperante </t>
  </si>
  <si>
    <t>para que se tomen las medidas que correspondan y se elabore otrosí al convenio que se ajuste a las capacidades de los mismos</t>
  </si>
  <si>
    <t>Apropiación social del conocimiento y del patrimonio</t>
  </si>
  <si>
    <t>APR-O1</t>
  </si>
  <si>
    <t>publicaciones con falencias en la edición en sus diferentes formatos (corrección de estilo o diagramación)</t>
  </si>
  <si>
    <t>falta de revisión de las actividades de corrección, diagramación y parámetros de edición según especificaciones de las bibliotecas, colecciones y series editoriales existentes</t>
  </si>
  <si>
    <t>Falta de tecnología actualizada para que las herramientas ofimáticas funcionen de manera adecuada</t>
  </si>
  <si>
    <t>Usuarios, productos y prácticas organizacionales</t>
  </si>
  <si>
    <t>Títulos impresos y digitales</t>
  </si>
  <si>
    <t>La entidad con efecto publicitario sostenido a nivel de sector administrativo, nivel departamental o municipal</t>
  </si>
  <si>
    <t>Técnicos y profesional con roles de correctores de estilo y contratista rol diagramador del Grupo de Sello Editorial</t>
  </si>
  <si>
    <t xml:space="preserve">Cotejar la versión de la inserción de la corrección de estilo </t>
  </si>
  <si>
    <t>con la diagramación o la armada de la publicación</t>
  </si>
  <si>
    <t>Gestionar capacitaciones para el grupo de correctores de estilo y diagramación</t>
  </si>
  <si>
    <t>Profesional Especializado con rol de coordinación del Sello Editorial</t>
  </si>
  <si>
    <t>Inscripciones a los cursos de corrección de estilo y tipos de madera y su impresión, correo de indicación de registro al curso de derechos de autor y certificaciones</t>
  </si>
  <si>
    <t>Se gestionaron las incripciones para 5 personas del Grupo de Sello Editorial al curso de corrección de estilo para textos literarios, actualmente están en proceso de formación.
Se gestionaron las incripciones para 4 personas del Grupo de Sello Editorial al curso de el tipo de madera y su impresión, actualmente están en proceso de formación.
Se gestionaron las incripciones para 6 personas del Grupo de Sello Editorial al curso de derechos de autor en el sector editorial, 5 personas lo están tomando y una ya culminó la formación</t>
  </si>
  <si>
    <t>Por temas de derechos de autor las pruebas de imposición revisadas reposan unicamente en el archivo de gestión del Grupo de Sello Editorial</t>
  </si>
  <si>
    <t>El control se sigue implementando a la fecha en las publicaciones que se están avanzando. A modo de ejemplo se escriben los siguientes títulos trabajados en el tercer trimestre:
* Conversión digital de Cuadernos de Enciso
* Léxico de la alimentación
* En las fronteras de la lingüística
* Poesía completa de Mery Yolanda
* Poesía completa de Álvaro Miranda
* ATASOLICO
* Historia de la edición en Colombia</t>
  </si>
  <si>
    <t>Ausencia de actualización en las actividades de edición vigentes (corrección de estilo, diagramación, digitación, digitalización).</t>
  </si>
  <si>
    <t>Profesional Especializado con rol de coordinación del Sello Editorial
Profesional Rol Editor</t>
  </si>
  <si>
    <t>Verificar la corrección de estilo y la última versión diagramada antes de la respectiva publicación</t>
  </si>
  <si>
    <t>a través de un documento de aprobación de publicación</t>
  </si>
  <si>
    <t>Implementar formato para la aprobación de los documentos antes del proceso de impresión</t>
  </si>
  <si>
    <t>Formato de aprobación de impresión en revisión</t>
  </si>
  <si>
    <t>Se realiza una propuesta de formato, sin embargo falta enviar a Planeación para su validación metodológica con el respectivo procedimiento</t>
  </si>
  <si>
    <t>En el trimestre no se ha completado algún libro que llegue a esta fase del proceso editorial</t>
  </si>
  <si>
    <t>Personal no capacitado o sin experiencia en el área para desarrollar las labores de sus funciones</t>
  </si>
  <si>
    <t>Revisar y aprobar pruebas de imposición para el quemado de planchas (Offset) o pruebas de máquina (impresión tipográfica)</t>
  </si>
  <si>
    <t>a través de prueba impresa de imposición de páginas por pliegos que conforman el libro</t>
  </si>
  <si>
    <t>Crear el Manual de Corrección de Estilo de la entidad</t>
  </si>
  <si>
    <t>Técnicos y profesional con roles de correctores de estilo</t>
  </si>
  <si>
    <t>Borrador de Manual de Estilo y anexos 1-9</t>
  </si>
  <si>
    <t>El documento ya se ha venido trabajando, falta terminar el proceso de revisión final interno para pasarlo a Planeación</t>
  </si>
  <si>
    <t>Por temas de derechos de autor los documentos corregidos reposan unicamente en el archivo de gestión del Grupo de Sello Editorial</t>
  </si>
  <si>
    <t>Se realizaron las pruebas de imposición al libro de Relaciones Bilaterales en el mes de agosto</t>
  </si>
  <si>
    <t>Publicaciones del sello que sus diversos procesos son desarrollados en otras áreas, sin recibir lineamientos del Grupo Editorial</t>
  </si>
  <si>
    <t>Comité editorial con apoyo del secretario del comité</t>
  </si>
  <si>
    <t xml:space="preserve">Decidir sobre la acción a realizar con el fin de corregir el error </t>
  </si>
  <si>
    <t>a través de la determinación del Comité Editorial en cuanto a la decisión de emitir una fe de errata o picar las publicaciones con el fin de imprimirlas nuevamente corregidas</t>
  </si>
  <si>
    <t>En el trimestre no se ha materializado el riesgo, por lo cual no ha sido necesario activar el control</t>
  </si>
  <si>
    <t>APR-O2</t>
  </si>
  <si>
    <t>la mención u omisión  inadecuada del rol institucional en la financiación de las  investigaciones</t>
  </si>
  <si>
    <t>desconocimiento de los lineamientos legales</t>
  </si>
  <si>
    <t>Falta de lineamientos institucionales dirigidos a investigadores y docentes para la adecuada mención del rol institucional en la financiación de las  investigaciones</t>
  </si>
  <si>
    <t>Productos de investigación (artículo, libro, capítulo de libro, desarrollo, corpus, ponencia, reseña, crítica, entre otros)</t>
  </si>
  <si>
    <t>La entidad internamente, de conocimiento general, nivel interno, de junta directiva y accionistas y/o de proveedores</t>
  </si>
  <si>
    <t>Realizar el lineamiento donde se incluya  el adecuado rol institucional en la financiación de las  investigaciones</t>
  </si>
  <si>
    <t>Profesional especializado - Grupo de Investigaciones Académicas</t>
  </si>
  <si>
    <t>Documentos internos que sirven como guía para la creación del lineamiento:
DIR-M-7 Manual de investigación
INV-P-1 Gestión de la investigación
ORG-M-05 Manual de propiedad intelectual del
Instituto Caro y Cuervo
Resolución 203 de 2019 - Política de investigación
Resolución 0217 de 2022 - Comité de investigación
Resolución 0109 de 2020 - Comité de Ética de Investigación
INV-F-3 Formato Productos de investigación</t>
  </si>
  <si>
    <t>El coordinador del Grupo de investigaciones académicas está reuniendo documentos internos que contemplan el debido reconocimiento institucional a productos de investigación resultantes de proyectos de investigación recibidos, avalados, realizados y culminados por parte del Instituto Caro y Cuervo.</t>
  </si>
  <si>
    <t>Se requiere de manera prioritaria establecer controles preventivos y detectivos, ya que actualmente se incurre en una probalidad alta de que se materialice el riesgo</t>
  </si>
  <si>
    <t xml:space="preserve">Falta de articulación comunicativa entre los generadores del lineamiento y los interesados en el proceso </t>
  </si>
  <si>
    <t>Secretario técnico del Comité de Defensa Jurídica - Rol Abogado de Defensa Jurídica</t>
  </si>
  <si>
    <t xml:space="preserve">Presentar al Comité de Defensa Jurídica el caso de presunto caso de mención u omisión  inadecuada del rol institucional </t>
  </si>
  <si>
    <t>a través de las sesiones ordinarias del Comité, definiendo las acciones a realizar para proteger a la entidad</t>
  </si>
  <si>
    <t>Divulgar los lineamientos a todos los interesados en el proceso</t>
  </si>
  <si>
    <t>N/A</t>
  </si>
  <si>
    <t>No ha iniciado, toda vez que no se ha realizado el lineamiento</t>
  </si>
  <si>
    <t>En el trimestre no se materializó el riesgo por lo cual no fue necesario activar el control</t>
  </si>
  <si>
    <t>Desconocimiento o desatención por parte de los interesados en los lineamientos institucionales</t>
  </si>
  <si>
    <t>Información y comunicación</t>
  </si>
  <si>
    <t>COM-O1</t>
  </si>
  <si>
    <t>inoportunidad en la respuesta a las solicitudes presentadas por la ciudadanía</t>
  </si>
  <si>
    <t>la adaptación del aplicativo de PQRSDF al interior de los procesos</t>
  </si>
  <si>
    <t xml:space="preserve">Socialización y divulgación ineficaz de los lineamientos para la atención de PQRSD </t>
  </si>
  <si>
    <t xml:space="preserve">PQRSD radicadas en el ICC </t>
  </si>
  <si>
    <t>Coordinador del Grupo de Planeación y Relacionamiento con el Ciudadano</t>
  </si>
  <si>
    <t xml:space="preserve">Validar los lineamientos y procedimientos que permitan el radicado y seguimiento oportuno a las  respuestas de las comunicaciones oficiales, </t>
  </si>
  <si>
    <t>velando por la transparencia de la actuación administrativa</t>
  </si>
  <si>
    <t>Establecer un lineamiento para evitar la doble numeración en la radicación de peticiones y lograr el registro de todas las peticiones de información que son radicadas en el ICC mientras se implementa la segunda fase del formulario PQRSD</t>
  </si>
  <si>
    <t>Coordinador de Grupo de Gestión Documental</t>
  </si>
  <si>
    <t>Informe de radicación de peticiones en el aplicativo de PQRSDF</t>
  </si>
  <si>
    <t>El Grupo de Gestión Documental implementa el uso del aplicativo PQRSDF, el cual mitiga el riesgo de duplicidad en el consecutivo de radicación.</t>
  </si>
  <si>
    <t>Reglamento: https://sig.caroycuervo.gov.co/DocumentosSIG/DIR-R-2.pdf
Manual: https://sig.caroycuervo.gov.co/DocumentosSIG/DIR-M-5.2.pdf
Procedimiento
https://sig.caroycuervo.gov.co/DocumentosSIG/COM-P-1.2.pdf</t>
  </si>
  <si>
    <t>En el mes de julio el Grupo de Planeación y Relacionamiento con el Ciudadano lidero la articulación de los siguientes lineamientos al SIG:
1. COM-P-1: Gestión de peticiones, quejas, reclamos, sugerencias, denuncias y felicitaciones (PQRSDF)
2. DIR-M-5 Manual de Relación Estado Ciudadano
DIR-R-2. Reglamento interno de peticiones, quejas, reclamos, sugerencias, denuncias y felicitaciones (PQRSDF)</t>
  </si>
  <si>
    <t>Se recomienda al Grupo de Gestión Documental revisar las requerimientos para las mejoras del aplicativo de PQRSDF y la actualización de los documentos del SIG</t>
  </si>
  <si>
    <t>Cultura organizacional inadecuada para la respuesta oportuna a los peticionarios</t>
  </si>
  <si>
    <t>Coordinador y auxiliar administrativo 4044 grado 22 del Grupo de Planeación y Relacionamiento con el Ciudadano</t>
  </si>
  <si>
    <t>Revisar semanalmente el aplicativo de PQRSDF</t>
  </si>
  <si>
    <t>con el fin de recordar las solicitudes de información que están pendientes por respuesta a través de correo electrónico a los respectivos responsables</t>
  </si>
  <si>
    <t>Desarrollar la segunda fase del formulario PQRSD</t>
  </si>
  <si>
    <t>Coordinador(a) Grupo TIC
Profesional especializado con apoyo del rol desarrollador del aplicativo del Grupo de Tecnologías de la Información</t>
  </si>
  <si>
    <t>Informe de mejoras en el aplicativo de PQRSDF</t>
  </si>
  <si>
    <t>El Grupo TIC, está a la espera de los insumos para crear la solicitud y ver la viabilidad del requerimiento, por parte del Grupo de Gestión Documental. Por este motivo se solicita ajustar la fecha de implementación: 31/10/2024
Sin embargo como avance se evidencian mejoras en el aplicativo tales como reportes dentro de aplicativo, funcionalidades de roles y permisos, alertas y notificaciones, fallas en tiempos de respuesta y la parametrización de las mismas)</t>
  </si>
  <si>
    <t>PDF correos electrónicos remitidos en el trimestre</t>
  </si>
  <si>
    <t>Semanalmente se remite recordatorio a través de correo electrónico dirigo a los roles del sistema sobre las solicitudes que se tienen pendientes contestar</t>
  </si>
  <si>
    <t>Falta de conocimiento del área radicadora en los procedimientos internos de la entidad</t>
  </si>
  <si>
    <t xml:space="preserve">Hacer un plan de contingencia con todas las áreas responsables </t>
  </si>
  <si>
    <t>con el fin de dar prioridad de respuesta a la petición sin respuesta</t>
  </si>
  <si>
    <t>Actualizar los procedimientos para la recepción, distribución, seguimiento, conservación y consulta de las comunicaciones institucionales</t>
  </si>
  <si>
    <t>Profesional Especializado de Grupo de Gestión Documental</t>
  </si>
  <si>
    <t>Correo remitido de Planeación</t>
  </si>
  <si>
    <t>Se remitieron para revisión varios procedimientos del Grupo de Gestión Documental, entre ellos: 
* Procedimiento Gestión y trámite comunicaciones salen del ICC.
* Procedimiento Gestión y trámite comunicaciones ingresa del ICC.
El día 30 de agosto desde Planeación se remitieron a SAF las recomendaciones a cada uno de los documentos.</t>
  </si>
  <si>
    <t>A la fecha no se materializó el riesgo, por lo cual no fiue necesario activar el control</t>
  </si>
  <si>
    <t>Realizar una campaña de divulgación sobre el uso del aplicativo de PQRSDF y de los lineamientos establecidos para la gestión de las solicitudes de la ciudadanía</t>
  </si>
  <si>
    <t xml:space="preserve">Listado de asistencia manejo aplicativo - Febrero
Comunicación Interna 28 de junio
Reglamento: https://sig.caroycuervo.gov.co/DocumentosSIG/DIR-R-2.pdf
Manual: https://sig.caroycuervo.gov.co/DocumentosSIG/DIR-M-5.2.pdf
Procedimiento
https://sig.caroycuervo.gov.co/DocumentosSIG/COM-P-1.2.pdf
</t>
  </si>
  <si>
    <t xml:space="preserve">Esta tarea se adelantó en los dos primeros trimestres con socializaciones por medio de reuniones y comunicación interna. 
En el tercer trimestre con la actualización de la documentación y para el tercer trimestre se tiene proyectado realizar las actividades de socialización </t>
  </si>
  <si>
    <t>COM-O2</t>
  </si>
  <si>
    <t>implementación de proyectos tecnológicos  de forma desarticulada con el PETI</t>
  </si>
  <si>
    <t>formulación de planes y proyectos que involucran componentes tecnológicos sin atender los lineamientos de las políticas gobierno y seguridad digital</t>
  </si>
  <si>
    <t>Falta de comunicación y articulación entre los procesos estratégicos y misionales con el grupo TIC para la planeación de los proyectos tecnológicos</t>
  </si>
  <si>
    <t>Contratos suscritos que involucran componentes tecnológicos</t>
  </si>
  <si>
    <t>Validar los proyectos tecnológicos que deben ser realizados para la siguiente vigencia</t>
  </si>
  <si>
    <t>a través de reuniones con los subdirectores evidenciadas con un resumen de la reunión por medio correo electrónico.</t>
  </si>
  <si>
    <t>Realizar comunicación interna por parte del área de TIC sobre la necesidad de que los proyectos tecnológicos tengan previa aprobación del área de Tecnologías antes de su implementación por parte de otras áreas. Adicionando a este comunicado, solicitud de proyectos tecnológicos que estén adelantando las áreas</t>
  </si>
  <si>
    <t>Durante el último trimestre de la vigencia se enviará una comunicación a los coordinadores de los grupos de trabajo con el propósito de diligenciar el formato para el levantamiento de proyectos tecnológicos para la vigencia 2024</t>
  </si>
  <si>
    <t>Se recomienda fortalecer los controles para que la mitigación del riesgo sea efectiva</t>
  </si>
  <si>
    <t>Desconocimiento de las áreas técnicas sobre los lineamientos estratégicos para la correcta planeación y gestión de proyectos que involucren componentes tecnológicos</t>
  </si>
  <si>
    <t>Solicitar de acuerdo a la validación realizada por los subdirectores, la planeación y los respectivos ajustes de los planes y proyectos de carácter tecnológico conforme al PETI</t>
  </si>
  <si>
    <t>Aprobando los proyectos que se deben incluir en la planeación de la actual o siguiente vigencia, a través del acta del Comité Institucional de Gestión y Desempeño -CIGD-.</t>
  </si>
  <si>
    <t>En el trimestre no se materializó el riesgo, por lo cual no fue necesario activar el control</t>
  </si>
  <si>
    <t>Gestión del talento humano</t>
  </si>
  <si>
    <t>DES-O1</t>
  </si>
  <si>
    <t xml:space="preserve">liquidación errónea del valor mensual de los salarios de los funcionarios de planta </t>
  </si>
  <si>
    <t>desconocimiento de normatividad o fallas en el software de nómina</t>
  </si>
  <si>
    <t>Software inestable para la adecuada liquidación de la nómina</t>
  </si>
  <si>
    <t>Daños activos físicos</t>
  </si>
  <si>
    <t>Nóminas realizadas en el año</t>
  </si>
  <si>
    <t>Entre 100 y 500 SMLMV</t>
  </si>
  <si>
    <t xml:space="preserve">Técnico de nómina </t>
  </si>
  <si>
    <t>Verificar manualmente el proceso de liquidación de nómina</t>
  </si>
  <si>
    <t>a través una matriz de Excel diseñada para tal fin</t>
  </si>
  <si>
    <t>Realizar un informe anual en el que se detalle las diferentes falencias presentadas por el software de nómina, presentado al Coordinador o rol del Grupo de TIC</t>
  </si>
  <si>
    <t>Técnico de nómina</t>
  </si>
  <si>
    <t>Se solicita ajustar fecha de implementación, teniendo en cuenta que el informe es anual y se realizaría en el mes de diciembre</t>
  </si>
  <si>
    <t>Excel verificación manual nóminas</t>
  </si>
  <si>
    <t>Matriz en Excel verificación manual y conciliación tercer trimestre nóminas julio, agosto y septiembre</t>
  </si>
  <si>
    <t>Teniendo en cuenta que se efectuó una materialización del riesgo se deberá documentar de acuerdo al procedimiento. 
Sin embargo es conveniente revisar si el riesgo realmente tiene un impacto alto en la entidad con el fin de seguir documentándolo</t>
  </si>
  <si>
    <t>Inadecuada revisión a la nóminas generadas debido a carga laboral</t>
  </si>
  <si>
    <t xml:space="preserve">Validar mensualmente la información de las novedades de nómina  </t>
  </si>
  <si>
    <t xml:space="preserve">a través de cruces contables que permitan verificar la información allí relacionada </t>
  </si>
  <si>
    <t>Falta de capacitación relacionada con los cambios normativos en materia prestacional</t>
  </si>
  <si>
    <t xml:space="preserve">Profesional Especializado Grado 17 del Grupo talento humano </t>
  </si>
  <si>
    <t>Realizar con el funcionario acuerdos de pago</t>
  </si>
  <si>
    <t xml:space="preserve">con el ánimo de garantizar la devolución de los recursos abonados por error </t>
  </si>
  <si>
    <t>Correos acuerdo de pago y comprobante de pago</t>
  </si>
  <si>
    <t xml:space="preserve">En el tercer trimestre se presentaron dos casos </t>
  </si>
  <si>
    <t>Direccionamiento estratégico</t>
  </si>
  <si>
    <t>DIR-O1</t>
  </si>
  <si>
    <t>mala percepción de los grupos de valor</t>
  </si>
  <si>
    <r>
      <t>cali</t>
    </r>
    <r>
      <rPr>
        <sz val="11"/>
        <rFont val="Arial Narrow"/>
        <family val="2"/>
      </rPr>
      <t>dad insuficiente</t>
    </r>
    <r>
      <rPr>
        <sz val="11"/>
        <color theme="1"/>
        <rFont val="Arial Narrow"/>
        <family val="2"/>
      </rPr>
      <t xml:space="preserve"> para la atención de los servicios prestados por el Instituto</t>
    </r>
  </si>
  <si>
    <t>Herramientas e instrumentos insuficientes para valorar la prestación del servicio dificultando la identificación temprana de problemas y la implementación de medidas preventivas y correctivas oportunas</t>
  </si>
  <si>
    <t xml:space="preserve"> Servicios prestados acorde con el portafolio vigente </t>
  </si>
  <si>
    <t>Profesional Especializado Grupo de Planeación y de Relacionamiento con el Ciudadano con apoyo de los profesionales misionales de la entidad</t>
  </si>
  <si>
    <t>Verificar la clasificación de los grupos de valor clave que se ven directamente afectados por los servicios ofertados</t>
  </si>
  <si>
    <t>a través de la implementación de la metodología para la caracterización de usuarios</t>
  </si>
  <si>
    <t xml:space="preserve">Aplicación de evaluación docente de forma semestral de acuerdo al calendario académico </t>
  </si>
  <si>
    <t>Contratista profesional encargado de la plataforma Academusoft</t>
  </si>
  <si>
    <t>Resolución 234 de 2022 en la cual se establece el calendario académico 2023</t>
  </si>
  <si>
    <t>El desarrollo de esta actividad se realiza dos veces en el año semestralmente, una en mayo y la otra en noviembre, según Resolución 234 de 2022 por la cual se establece el calendario académico, por lo tanto no se reporta información para el tercer trimestre</t>
  </si>
  <si>
    <t xml:space="preserve">1.Reunión 01/08/2023: Socialización de matriz de caracterización de los ciudadanos y grupos de valor del ICC al grupo misional de formación (FSAB y Educación Continua):
Socialización matriz de caracterización usuarios ICC-20230801_193027-Meeting Recording.mp4 
2.Reunión 03/08/2023: Socialización de matriz de caracterización de los ciudadanos y grupos de valor del ICC al grupo misional de formación (FSAB y Educación Continua)  
Socialización matriz de caracterización usuarios ICC-20230803_195730-Meeting Recording.mp4
3.Reunión 04/08/2023: Socialización de matriz de caracterización de los ciudadanos y grupos de valor del ICC al grupo misional de investigaciones (Grupo de investigación académica y Grupo de biblioteca especializada) 
Socialización matriz de caracterización usuarios ICC-20230803_192527-Meeting Recording.mp4
4. Reunión encuesta de percepción, herramienta de medición de experiencias ciudadanas y caracterización biblioteca 
 Reunión sobre encuesta de percepción de biblioteca y herramienta de medición ciudadana-20230808_090739-Grabación de la reunión.mp4
5.Reunión 09/08/2023: Primera mesa de trabajo con el Grupo de Biblioteca especializada para acompañar el diligenciamiento de matriz de caracterización de los ciudadanos y grupos de valor del ICC. (presencial) 
6.Reunión 11/08/2023: Primera mesa de trabajo con el Grupo de Investigaciones Académicas para acompañar el diligenciamiento de matriz de caracterización de los ciudadanos y grupos de valor del ICC. 
Grabación de la reunión de Mesa de trabajo caracterización grupo de investigaciones académicas-20230811_102509.mp4
7.Reunión 15/08/2023: Primera mesa de trabajo con el Grupo de formación para acompañar el diligenciamiento de matriz de caracterización de los ciudadanos y grupos de valor del ICC. (FSAB y Educación Continua) (presencial) 
8.Reunión 20/08/2023: Primera mesa de trabajo con el Grupo de formación para acompañar el diligenciamiento de matriz de caracterización de los ciudadanos y grupos de valor del ICC. (Sello editorial) 
9.Reunión 31/08/2023: Segunda mesa de trabajo con el Grupo de Biblioteca especializada para acompañar el diligenciamiento de matriz de caracterización de los ciudadanos y grupos de valor del ICC, (virtual) </t>
  </si>
  <si>
    <t xml:space="preserve">Para el tercer trimetre del 2023 el Grupo de Planeación y Relacionamiento con el Ciudadano llevó a cabo quince (15) reuniones con los grupos misionales del ICC, cuyo objetivo es la socialización y mesas de trabajo de diligenciamiento de la matriz de caracterización de usuarios y grupos de interés del ICC para la recolección de los datos que permitirán realizar la elaboración y publicación del informe de caracterización de usuarios y grupos de interés del ICC onforme a la metodología para la caracterización de usuarios dispuesta por el Instituto. </t>
  </si>
  <si>
    <t>Parcialmente</t>
  </si>
  <si>
    <r>
      <t xml:space="preserve">1) Se identificaron cuatro (4) controles, de los cuales dos (2) son correctivos, dos (2) están sin documentar y todos son manuales.
2) Se evidencio tres (3) planes de reducción
</t>
    </r>
    <r>
      <rPr>
        <b/>
        <sz val="11"/>
        <color theme="1"/>
        <rFont val="Arial Narrow"/>
        <family val="2"/>
      </rPr>
      <t>3) Frente a las evidencias de la ejecución de los controles, se identificó:</t>
    </r>
    <r>
      <rPr>
        <sz val="11"/>
        <color theme="1"/>
        <rFont val="Arial Narrow"/>
        <family val="2"/>
      </rPr>
      <t xml:space="preserve">
</t>
    </r>
    <r>
      <rPr>
        <b/>
        <sz val="11"/>
        <color theme="1"/>
        <rFont val="Arial Narrow"/>
        <family val="2"/>
      </rPr>
      <t>a) Control_1:</t>
    </r>
    <r>
      <rPr>
        <sz val="11"/>
        <color theme="1"/>
        <rFont val="Arial Narrow"/>
        <family val="2"/>
      </rPr>
      <t xml:space="preserve"> En las observaciones se hace referencia a la realización de quince (15) reuniones con los grupos misionales para el diligenciamiento y socialización de la matriz de caracterización de usuarios y grupos de interés.  Sin embargo, </t>
    </r>
    <r>
      <rPr>
        <u/>
        <sz val="11"/>
        <color theme="1"/>
        <rFont val="Arial Narrow"/>
        <family val="2"/>
      </rPr>
      <t>no se adjuntan las evidencias de las reuniones</t>
    </r>
    <r>
      <rPr>
        <sz val="11"/>
        <color theme="1"/>
        <rFont val="Arial Narrow"/>
        <family val="2"/>
      </rPr>
      <t xml:space="preserve"> (actas), lista de asistentes, ni el documento de caracterización mencionado. 
- Referente al complemento de la acción de control, de implementación de la metodología para la caracterización de usuarios, </t>
    </r>
    <r>
      <rPr>
        <u/>
        <sz val="11"/>
        <color theme="1"/>
        <rFont val="Arial Narrow"/>
        <family val="2"/>
      </rPr>
      <t>se indica la metodología sólo se detalla en el informe de Caracterización de grupos de interés y de valor</t>
    </r>
    <r>
      <rPr>
        <sz val="11"/>
        <color theme="1"/>
        <rFont val="Arial Narrow"/>
        <family val="2"/>
      </rPr>
      <t xml:space="preserve">
</t>
    </r>
    <r>
      <rPr>
        <b/>
        <sz val="11"/>
        <color theme="1"/>
        <rFont val="Arial Narrow"/>
        <family val="2"/>
      </rPr>
      <t>b)</t>
    </r>
    <r>
      <rPr>
        <sz val="11"/>
        <color theme="1"/>
        <rFont val="Arial Narrow"/>
        <family val="2"/>
      </rPr>
      <t xml:space="preserve"> </t>
    </r>
    <r>
      <rPr>
        <b/>
        <sz val="11"/>
        <color theme="1"/>
        <rFont val="Arial Narrow"/>
        <family val="2"/>
      </rPr>
      <t>Control_2</t>
    </r>
    <r>
      <rPr>
        <sz val="11"/>
        <color theme="1"/>
        <rFont val="Arial Narrow"/>
        <family val="2"/>
      </rPr>
      <t xml:space="preserve">: Se evidencia presentación de los resultados de encuesta de percepción en informe de PQRSDF del segundo trimestre 2023 y socialización en CIGD. Se identifica bajo nivel de participación (20 personas).
c) Demás controles son correctivos, se reporta la no materialización de los riesgos.
</t>
    </r>
    <r>
      <rPr>
        <b/>
        <sz val="11"/>
        <color theme="1"/>
        <rFont val="Arial Narrow"/>
        <family val="2"/>
      </rPr>
      <t>4) Frente a los planes de reducción, se observó:</t>
    </r>
    <r>
      <rPr>
        <sz val="11"/>
        <color theme="1"/>
        <rFont val="Arial Narrow"/>
        <family val="2"/>
      </rPr>
      <t xml:space="preserve">
a) Plan_1: Se indica se realizará 2 veces al año en marzo y en noviembre, por lo cual no se carga evidencia en este trimestre.
b) Plan_2:</t>
    </r>
    <r>
      <rPr>
        <u/>
        <sz val="11"/>
        <color theme="1"/>
        <rFont val="Arial Narrow"/>
        <family val="2"/>
      </rPr>
      <t xml:space="preserve"> No se cargan evidencias, y las observaciones no son concordantes con el plan, que dice:" actualización del portafolio de servicios (...)</t>
    </r>
    <r>
      <rPr>
        <sz val="11"/>
        <color theme="1"/>
        <rFont val="Arial Narrow"/>
        <family val="2"/>
      </rPr>
      <t xml:space="preserve"> con fecha implementación 31/10/23
c) Plan_3: </t>
    </r>
    <r>
      <rPr>
        <u/>
        <sz val="11"/>
        <color theme="1"/>
        <rFont val="Arial Narrow"/>
        <family val="2"/>
      </rPr>
      <t>No se adjuntan las evidencias de las reuniones reportadas</t>
    </r>
    <r>
      <rPr>
        <sz val="11"/>
        <color theme="1"/>
        <rFont val="Arial Narrow"/>
        <family val="2"/>
      </rPr>
      <t>, como son listas de asistentes, citaciones y borradores de actas.</t>
    </r>
  </si>
  <si>
    <t>Se deben priorizar las actividades para actualizar y divulgar el portafolio de servicios del ICC; y a su vez, seguir fortaleciendo la comunicación tanto interna como externa en nuestros diferentes canales</t>
  </si>
  <si>
    <t>Falta de comunicación efectiva de manera clara y transparente con los grupos de valor sobre los servicios ofertados, los procedimientos a seguir y los resultados esperados</t>
  </si>
  <si>
    <t>Profesional Especializado con apoyo del Auxiliar del Grupo de Planeación y de Relacionamiento con el Ciudadano</t>
  </si>
  <si>
    <t>Validar la implementación de las encuestas de satisfacción de los servicios prestados por el ICC</t>
  </si>
  <si>
    <t>a través del informe presentado trimestralmente al CIGD indicando el nivel de satisfacción obtenido en la aplicación de las encuestas</t>
  </si>
  <si>
    <t>Actualización del Portafolio de servicios con el fin de brindar información de calidad y pertinente a los grupos de valor</t>
  </si>
  <si>
    <t>Profesional Especializado Grupo de Planeación y de Relacionamiento con el Ciudadano</t>
  </si>
  <si>
    <t>Para el tercer trimetre del 2023 el Grupo de Planeación y Relacionamiento con el Ciudadano llevó a cabo quince (15) reuniones con los grupos misionales del ICC, cuyo objetivo es la socialización y mesas de trabajo de diligenciamiento de la matriz de caracterización de usuarios y grupos de interés del ICC para la recolección de los datos que permitirán realizar la elaboración y publicación del informe de caracterización de usuarios y grupos de interés del ICC onforme a la metodología para la caracterización de usuarios dispuesta por el Instituto. 
Dado que de acuerdo a los avances logrados y a la relevancia institucional del portafolio de servicios, se solicita ajustar la fecha de implementación para el 31/12/2023</t>
  </si>
  <si>
    <t>Proyección acta No. 10 CIGD 
Informe de PQRSDF presentado</t>
  </si>
  <si>
    <t>El 26 de julio se presenta al CIGD el Informe de PQRSDF, en donde en el capítulo 18 se referencia "Resultados encuesta de percepción"</t>
  </si>
  <si>
    <t>Incapacidad para establecer metas claras en términos de la calidad del servicio</t>
  </si>
  <si>
    <t>Subdirector Académico y Decana de la FSAB</t>
  </si>
  <si>
    <t xml:space="preserve">Validar la implementación de la evaluación del servicio prestado afectado identificando la causa raíz del problema </t>
  </si>
  <si>
    <t>a través de la elaboración de un documento en el que se podrán incluir acciones de mejora en los procesos tales como capacitación adicional, actualización de políticas, estrategia de comunicación, entre otros.</t>
  </si>
  <si>
    <t>Reunión trimestral con los líderes de los servicios prestados y la Oficina de Comunicaciones para identificar las necesidades de los grupos de valor y así dirigir una comunicación óptima que contribuya a la buena imagen del ICC</t>
  </si>
  <si>
    <t>Rol Profesional Especializado Comunicaciones</t>
  </si>
  <si>
    <t>Se realiza reunión presencial con la coordinadora del Grupo de Sello Editorial con el fin de revisar estrategias de comunicación en cuanto a convocatorias para recibir propuestas de libros y de talleres de Imprenta en conjunto con estrategias para impulsar la Librería Yerbabuena
Se realiza reunión con el rol líder del Equipo de Gestión de Museos igualmente para identificar estratergias de comunicación.
Las actas están en proyección y revisión por lo cual se anexarán en el próximo reporte.
Se tiene proyectado en el último trimestre continuar con el análisis del portafolio de servicios en conjunto con la Dirección General y el Grupo de Planeación</t>
  </si>
  <si>
    <t xml:space="preserve">Realizar evaluación del servicio prestado afectado identificando la causa raíz del problema </t>
  </si>
  <si>
    <t>DIR-O2</t>
  </si>
  <si>
    <t>la pérdida de la renovación de las condiciones de calidad institucional</t>
  </si>
  <si>
    <t>la falta de implementación del plan institucional de autoevaluación durante la vigencia de la certificación</t>
  </si>
  <si>
    <t>Inadecuado seguimiento a la ejecución de los planes de mejora institucional.</t>
  </si>
  <si>
    <t>Cronograma de actividades del plan institucional de autoevaluación</t>
  </si>
  <si>
    <t>Rol profesional aseguramiento de calidad. Subdirección académica</t>
  </si>
  <si>
    <t>Verifica que en el plan institucional de autoevaluación, de acuerdo con la periodicidad definida en la Política de autoevaluación del ICC, se programe la aplicación de los instrumentos de valoración institucional a los grupos de interés (estudiantes, profesores, egresados, funcionarios, directivos, empleadores, entre otros), con los cuales se identifica la percepción sobre el nivel de cumplimiento de las condiciones de calidad institucional.</t>
  </si>
  <si>
    <t>Mediante un cronograma que recoge las actividades del plan anual de autoevaluación planificado durante la vigencia de las condiciones de calidad institucional (7 años), aprobado por la Subdirección académica. 
Las evidencias de ejecución del control se presentan mínimo al tercer año de la vigencia de las condiciones de calidad (7 años)</t>
  </si>
  <si>
    <t>Aprobar en el último trimestre de cada año en el Consejo académico el cronograma anual de actividades del Plan institucional de autoevaluación definido para la vigencia (7 años) de la certificación de las condiciones de calidad institucional</t>
  </si>
  <si>
    <t>Rol Profesional Aseguramiento de la calidad institucional. Subdirección académica</t>
  </si>
  <si>
    <t>No se remite reporte de gestión del riesgo en los controles por parte del proceso, sin embargo se presenta un avance en una acción de reducción frente a la actividad de actualizar y articular el procedimiento del plan de mejoramiento</t>
  </si>
  <si>
    <t>Implementación inoportuna de los instrumentos de valoración institucional a los grupos de interés del ICC (estudiantes, docentes, egresados, directivos, funcionarios, externos, entre otros).</t>
  </si>
  <si>
    <t xml:space="preserve">Revisa que al tercer año de aprobación de las condiciones de calidad institucional se encuentre programada la autoevaluación institucional en el cronograma de actividades del plan anual de autoevaluación, de acuerdo con lo establecido en la Política de autoevaluación. </t>
  </si>
  <si>
    <t>Mediante un cronograma que recoge las actividades del plan anual de autoevaluación planificado durante la vigencia de las condiciones de calidad institucional (7 años), aprobado por la Subdirección académica.
Las evidencias de ejecución del control se presentan mínimo al tercer año de la vigencia de las condiciones de calidad (7 años)</t>
  </si>
  <si>
    <t>Actualización y divulgación del procedimiento de Planes de mejoramiento promoviendo la cultura de la autoevaluación</t>
  </si>
  <si>
    <t>Rol profesional gestor SIG - Grupo de Planeación y Relacionamiento con el Ciudadano
Rol Profesional Aseguramiento de la calidad institucional. Subdirección académica</t>
  </si>
  <si>
    <t>Pantallazo reunión aseguramiento 
PDF correo enviado a la UCI</t>
  </si>
  <si>
    <t xml:space="preserve">El 20 de septiembre se finalizan las mesas de trabajo con los roles líderes de calidad académica e institucional para articular el procedimiento y el formato de planes de mejoramiento, el 25 de septiembre es enviado a la Unidad de Control Interno con el fin de que ellos validen lo correspondiente a auditorías internas y externas. </t>
  </si>
  <si>
    <t>Ausencia de la autoevaluación institucional durante la mitad de la vigencia de las condiciones de calidad institucional.</t>
  </si>
  <si>
    <t>Verificar que la información institucional, documental y estadística, se actualice anualmente y se almacene en el repositorio de información de los procesos de autoevaluación.</t>
  </si>
  <si>
    <t>Mediante el seguimiento a los indicadores de gestión institucional para el proceso del sistema de información institucional, donde se asegure un cumplimiento de mínimo el 90%.</t>
  </si>
  <si>
    <t>Seguimiento inadecuado a la actualización anual del sistema de información institucional.</t>
  </si>
  <si>
    <t>Validar que la documentación y requisitos requeridos para solicitar la renovación de la condiciones de calidad institucional estén completos y aprobados por el Consejo académico, antes de que se cumplan los doce meses previos al vencimiento de la certificación de las condiciones de calidad institucional</t>
  </si>
  <si>
    <t>El Consejo académico verificará que se de cumplimiento al cronograma para la renovación de las condiciones de calidad institucional, asegurando que de inicio con mínimo veinticuatro meses previos al vencimiento de la certificación de las condiciones de calidad institucional.
Las evidencias de ejecución del control se presentan al quinto año de la vigencia de las condiciones de calidad (7 años)</t>
  </si>
  <si>
    <t>Radicación tardía de la solicitud de renovación de las condiciones de calidad institucional.</t>
  </si>
  <si>
    <t>Identificar los planes de mejora que no se han ejecutado o que no presenten avances significativos lo cual conlleva a un incumplimiento de los requisitos para la renovación de las condiciones de calidad institucional</t>
  </si>
  <si>
    <t>Llevando al Comité Institucional de Gestión y Desempeño los planes de mejora que no han presentado avances para establecer las acciones correctivas para lograr implementar el plan de mejora (reformulación de su alcance, ajustes del cronograma, responsables, entre otros).</t>
  </si>
  <si>
    <t>Control Disciplinario</t>
  </si>
  <si>
    <t>DIS-O1</t>
  </si>
  <si>
    <t>pérdida de expedientes</t>
  </si>
  <si>
    <t>descuido del Profesional Especializado de Control Interno Disciplinario que tiene la custodia de los mismos</t>
  </si>
  <si>
    <t>Extravío de llaves de oficina</t>
  </si>
  <si>
    <t>Expedientes</t>
  </si>
  <si>
    <t>Profesional Especializado Control interno disciplinario</t>
  </si>
  <si>
    <t>Revisar documentos esenciales de los expedientes en digital</t>
  </si>
  <si>
    <t>a través de la comparación con los expedientes físicos</t>
  </si>
  <si>
    <t>Aceptar</t>
  </si>
  <si>
    <t>Actualizar los procedimientos disciplinarios (ordinario y verbal) del proceso, con el fin de establecer controles en la custodia de los expedientes</t>
  </si>
  <si>
    <t>Profesional Especializado de Control Interno Disciplinario</t>
  </si>
  <si>
    <t>Correo y documento enviado a Planeación</t>
  </si>
  <si>
    <t>El 8 se septiembre se remitió a Planeación para validación metodológica el procedimiento disciplinario ordinario</t>
  </si>
  <si>
    <t>La evidencia se encuentra en el archivo de gestión de la dependencia bajo llave, debido a que poseen reserva documental</t>
  </si>
  <si>
    <t>El día 3 de octubre la anterior profesional especializada hizo entrega de 5 expedientes disciplinarios a su cargo</t>
  </si>
  <si>
    <t>Ingreso sin autorización a la oficina de control interno disciplinario</t>
  </si>
  <si>
    <t>Verificar las carpetas contentivas de los expedientes disciplinarios</t>
  </si>
  <si>
    <t>a través del conteo periódico de los expedientes por vigencias</t>
  </si>
  <si>
    <t>A la fecha se ha validado la existencia de los 5 expedientes activos entregados por la anterior profesional especializada</t>
  </si>
  <si>
    <t>Subdirector Administrativo y Financiero</t>
  </si>
  <si>
    <t>Validar aleatoriamente el avance en los procesos</t>
  </si>
  <si>
    <t>A través de la revisión física aleatoria de las carpetas de expedientes disciplinarios</t>
  </si>
  <si>
    <t>El día 17 octubre se efectuó reunión con el Subdirector Administrativo, el cual solicitó información sobre 3 expedientes activos, lo cual fue respondido mediante correo electrónico</t>
  </si>
  <si>
    <t>Denunciar la pérdida del expediente a la autoridad competente</t>
  </si>
  <si>
    <t xml:space="preserve">a través del inicio de las acciones disciplinarias correspondientes </t>
  </si>
  <si>
    <t>El riesgo no se ha materializado por lo cual no ha sido activado el control</t>
  </si>
  <si>
    <t>Reconstrucción del expediente</t>
  </si>
  <si>
    <t xml:space="preserve">a través de la impresión de los expedientes digitalizados y la solicitud de documentos </t>
  </si>
  <si>
    <t>Evaluación independiente</t>
  </si>
  <si>
    <t>EVA-O1</t>
  </si>
  <si>
    <t>emitir conclusiones erróneas en los informes</t>
  </si>
  <si>
    <t>falta de verificación y revisión de evidencias, criterios o datos; o inobservancia de la normativa vigente</t>
  </si>
  <si>
    <t>Falta de verificación o revisión del contenido de informes</t>
  </si>
  <si>
    <t>Informes</t>
  </si>
  <si>
    <t>Auditores de la Unidad de Control Interno</t>
  </si>
  <si>
    <t>Revisar el contenido del informe</t>
  </si>
  <si>
    <t>Comparando el informe contra los criterios y las evidencias</t>
  </si>
  <si>
    <t>https://caroycuervo-my.sharepoint.com/:f:/g/personal/ange_chaves_caroycuervo_gov_co/EnTMCmgnOC5Gncz66l3X_2UB-C72YCcUJufbu7GDqfjS_w?e=dnSVVs</t>
  </si>
  <si>
    <r>
      <rPr>
        <sz val="11"/>
        <color rgb="FF000000"/>
        <rFont val="Arial Narrow"/>
        <family val="2"/>
      </rPr>
      <t xml:space="preserve">Se comparten evidencias de las revisiones efectuadas por el Jefe de Control Interno a los informes generados por la dependencia previo a su publicación. </t>
    </r>
    <r>
      <rPr>
        <i/>
        <sz val="11"/>
        <color rgb="FF000000"/>
        <rFont val="Arial Narrow"/>
        <family val="2"/>
      </rPr>
      <t>Ver carpeta "Revisión de Informes"</t>
    </r>
  </si>
  <si>
    <t>Datos erróneos reportados por los responsables de la información</t>
  </si>
  <si>
    <t>Auditores de la unidad de control interno</t>
  </si>
  <si>
    <t>Verificar la vigencia y aplicabilidad de los criterios a evaluar</t>
  </si>
  <si>
    <t>Buscando en los decretos unificados de 2015, las modificaciones recientes en SUIN y comunicarlos (según sea aplicable contiene una sección de la normativa específica)</t>
  </si>
  <si>
    <t>https://www.caroycuervo.gov.co/publicaciones/2022/06/PlanAuditoria2023_V3.xlsx</t>
  </si>
  <si>
    <r>
      <rPr>
        <sz val="11"/>
        <color rgb="FF000000"/>
        <rFont val="Arial Narrow"/>
        <family val="2"/>
      </rPr>
      <t>El Plan Anual de Auditoría 2023, versión 3 incluye una columna de "</t>
    </r>
    <r>
      <rPr>
        <i/>
        <sz val="11"/>
        <color rgb="FF000000"/>
        <rFont val="Arial Narrow"/>
        <family val="2"/>
      </rPr>
      <t>Fundamiento Legal o metodológico que establece la responsabilidad</t>
    </r>
    <r>
      <rPr>
        <sz val="11"/>
        <color rgb="FF000000"/>
        <rFont val="Arial Narrow"/>
        <family val="2"/>
      </rPr>
      <t>" para cada una de las actividades detalladas en el plan.
Así mismo, los informes de Control Interno se desarrollan con base en criterios o referentes normativos.</t>
    </r>
  </si>
  <si>
    <t>Inobservancia de la normativa vigente pasando por alto las normativas o regulaciones pertinentes al emitir informes</t>
  </si>
  <si>
    <t>Auditados</t>
  </si>
  <si>
    <t>Emitiendo por escrito los argumentos para controvertirlo, según el procedimiento EVA-P-1 Auditoría Interna de Gestión</t>
  </si>
  <si>
    <t>https://caroycuervo-my.sharepoint.com/:f:/g/personal/ange_chaves_caroycuervo_gov_co/EgGHtnt_Nx1IuZUj-c2dSmsBJxm_eYVDIdNv92mf6XFmYw?e=cNzXZ9</t>
  </si>
  <si>
    <r>
      <rPr>
        <sz val="11"/>
        <color rgb="FF000000"/>
        <rFont val="Arial Narrow"/>
        <family val="2"/>
      </rPr>
      <t xml:space="preserve">Se comparte evidencias de la socialización y publicación de los informes de control Interno a través de los correos asociados a "Funcionarios de Planta".  </t>
    </r>
    <r>
      <rPr>
        <i/>
        <sz val="11"/>
        <color rgb="FF000000"/>
        <rFont val="Arial Narrow"/>
        <family val="2"/>
      </rPr>
      <t>Ver carpeta "Socialización de informes"</t>
    </r>
  </si>
  <si>
    <t xml:space="preserve">Corregir el informe </t>
  </si>
  <si>
    <t>Analizando los impactos generados por el error y presentando ajustes para su mitigación</t>
  </si>
  <si>
    <t>https://caroycuervo-my.sharepoint.com/:f:/g/personal/ange_chaves_caroycuervo_gov_co/EoCqIS_XqkhBgYfStUJ4zh8BkwjvPURzfOi5bUC4df24Kw?e=xYdQ8d</t>
  </si>
  <si>
    <r>
      <t xml:space="preserve">Durante lo corrido del año 2023, se presentaron dos (2) solicitudes de ajuste:
1) Dependencia TI: para el caso se efectúo ajuste de la tabla dinámica.
2) Dependencia Biblioteca: La socitud no era procedente, se realizó correo de aclaración.
</t>
    </r>
    <r>
      <rPr>
        <i/>
        <sz val="11"/>
        <color rgb="FF000000"/>
        <rFont val="Arial Narrow"/>
        <family val="2"/>
      </rPr>
      <t>Ver carpeta de "Correción Informes"</t>
    </r>
  </si>
  <si>
    <t>Comité Institucional de Coordinación de Control Interno</t>
  </si>
  <si>
    <t>Revisar los argumentos de responsables y auditores frente a informes finales de auditorías internas, cuando existan diferencias</t>
  </si>
  <si>
    <t>Decidiendo sobre la validez o no de los hallazgos objeto de análisis</t>
  </si>
  <si>
    <t>Durante la vigencia 2023, no se programaron auditorias de control Interno, dada la contingencia de la falta de uno de los Auditores (Profesional Especializado Grado 12) desde febrero de 2023 y el cambio de personal en el ICC en virtud del concurso de mérito de la CNCS</t>
  </si>
  <si>
    <t>Formación</t>
  </si>
  <si>
    <t>FOR-O1</t>
  </si>
  <si>
    <t>Incumplimiento del calendario académico</t>
  </si>
  <si>
    <t>atrasos en la definición o ejecución del plan de adquisiciones para la contratación de docentes de las maestrías</t>
  </si>
  <si>
    <t>Demora de aprobación plan de adquisiciones</t>
  </si>
  <si>
    <t>contratos de docentes</t>
  </si>
  <si>
    <t>Decana</t>
  </si>
  <si>
    <t>Verificar que el plan de adquisiciones incluya toda la contratación de docentes de las maestrías</t>
  </si>
  <si>
    <t>a través de la presentación de la información por medio del correo electrónico informando las observaciones al plan de adquisiciones publicado, de ser necesario.</t>
  </si>
  <si>
    <t>Solicitar al Comité Institucional de Gestión y Desempeño -CIGD-  la priorización de la contratación docente</t>
  </si>
  <si>
    <t>Esta actividad se desarrollará en el último trimestre de la vigencia</t>
  </si>
  <si>
    <t>El control se aplica en el último trimestre del año durante la proyección del Plan Anual de Adquisciones</t>
  </si>
  <si>
    <t>1) Controles no mitigan las subcausas de: "Demoras en la revisión de estudios previos" ni "Demoras en la aprobación del plan de adquisiciones".  Asimismo, se sugiere incluir acciones continuas de seguimiento a la ejecución del plan de adquisiciones relacionado con la contratación de docentes.
2) Se identificaron dos (2) controles, de los cuales ambos son manuales, uno preventivo y otro correctivo y uno se encuentra documentado y el otro no.</t>
  </si>
  <si>
    <t>Se deberán fortalecer o implementar controles que permitan que la probabilidad de que se materialice el riesgo, baje</t>
  </si>
  <si>
    <t>Demora en revisión de estudios previos</t>
  </si>
  <si>
    <t>Verificar los cambios al calendario académico</t>
  </si>
  <si>
    <t>Ajustando los cambios a la resolución de ser necesario</t>
  </si>
  <si>
    <t>En el tercer trimestre no se activó el control debido a que el riesgo no se materializó</t>
  </si>
  <si>
    <t>Error en la priorización para mantener el proceso de formación</t>
  </si>
  <si>
    <t>FOR-O2</t>
  </si>
  <si>
    <t>la pérdida de la renovación de los registros calificados de los programas de Maestría</t>
  </si>
  <si>
    <t>la falta de ejecución del plan anual de autoevaluación definido para la vigencia de siete años del registro calificado otorgado a los programas de Maestría</t>
  </si>
  <si>
    <t>Inadecuado seguimiento a la ejecución de los planes de mejora de los programas de Maestría</t>
  </si>
  <si>
    <t>Cronograma de actividades del plan anual de autoevaluación de los cinco programas de Maestría del ICC</t>
  </si>
  <si>
    <t>Rol profesional aseguramiento de la calidad de la FSAB. 
Decanatura FSAB</t>
  </si>
  <si>
    <t>Revisar que el cronograma del plan anual de autoevaluación de los programas académicos incluyan los dos ejercicios de autoevaluación, el primero a los dos años y el segundo al cuarto o quinto año, durante la vigencia de los siete años del registro calificado.</t>
  </si>
  <si>
    <t>Mediante la aprobación por parte del Consejo académico del cronograma de actividades del plan anual de autoevaluación de los programas académicos.
Las evidencias de ejecución del control se presentan mínimo al tercer año de la vigencia de las condiciones de calidad (7 años)</t>
  </si>
  <si>
    <t>Aprobar en el último trimestre de cada año en el Consejo académico el cronograma de actividades del Plan anual de autoevaluación definido para la vigencia (7 años) del registro calificado de los programas académicos</t>
  </si>
  <si>
    <t>Asesor aseguramiento de la calidad de la FSAB. 
Decanatura FSAB</t>
  </si>
  <si>
    <t>No se remite reporte de gestión del riesgo en los controles por parte del proceso</t>
  </si>
  <si>
    <t xml:space="preserve">Ausencia de los dos ejercicios de autoevaluación definidos en el modelo de autoevaluación de los programas académicos </t>
  </si>
  <si>
    <t>Validar que la documentación y requisitos requeridos para solicitar la renovación del registro calificado de los programas académicos  estén completos y aprobados por el Consejo académico, antes de que se cumplan los doce meses previos al vencimiento.</t>
  </si>
  <si>
    <t>Mediante el Consejo académico quien aprobará el cronograma de actividades para la renovación del registro calificado de los programas de Maestría, asegurando que de inicio con mínimo veinticuatro meses previos al vencimiento.
Las evidencias de ejecución del control se presentan al quinto año de la vigencia de las condiciones de calidad (7 años)</t>
  </si>
  <si>
    <t>Radicación tardía de la solicitud de renovación del registro calificado de los programas de Maestría</t>
  </si>
  <si>
    <t>Identificar los planes de mejora que no se han ejecutado o que no presenten avances significativos lo cual conlleve a un incumplimiento de los requisitos para la renovación del registro calificado de los programas de Maestría</t>
  </si>
  <si>
    <t>Llevando al Consejo académico los planes de mejora que no han presentado avances para establecer las acciones correctivas que promueva implementar el plan de mejora del programa de Maestría (reformulación de su alcance, ajustes del cronograma, responsables, entre otros).</t>
  </si>
  <si>
    <t>Investigación</t>
  </si>
  <si>
    <t>INV-O1</t>
  </si>
  <si>
    <t xml:space="preserve"> productos de investigación (artículo, libro, capítulo de libro, desarrollo, corpus) de los proyectos que no se entreguen a satisfacción</t>
  </si>
  <si>
    <t>falta de cumplimiento y seguimiento en los lineamientos establecidos en el proceso investigativo</t>
  </si>
  <si>
    <t>Falta de un servidor gestor de la información que permita en tiempo real ingresar, consultar y reportar datos históricos y actuales de los proyectos investigativos; útil para realizar consultas internas y externas</t>
  </si>
  <si>
    <t>productos de investigación (artículo, libro, capítulo de libro, desarrollo, corpus)</t>
  </si>
  <si>
    <t>Profesional Especializado Grupo Investigaciones Académicas</t>
  </si>
  <si>
    <t>Revisar los informes de avance de los proyectos consolidados por los líderes de líneas de investigación</t>
  </si>
  <si>
    <t xml:space="preserve">a través de reuniones trimestrales en donde se evidencian necesidades y observaciones con el fin de tramitar ajustes al proyecto si es necesario  o realizar el apoyo a las respectivas gestiones, expresado en compromisos actas de reunión </t>
  </si>
  <si>
    <t>Crear un documento con solicitud de sistema de información de investigaciones académicas con el fin de presentar información para viabilizar y priorizar este proyecto en el PETI 2024</t>
  </si>
  <si>
    <t>A la fecha no se ha realizado.</t>
  </si>
  <si>
    <t>Carpeta OneDrive con las actas, informes y tablas de necesidades expresadas en las reuniones trimestrales.
https://caroycuervo-my.sharepoint.com/:f:/g/personal/investigacion_caroycuervo_gov_co/EihU9v5Q8lhNnvpOpxdHCg4BkQIXFpUksPWU-XWNuIfjfg?e=ZnbCDB</t>
  </si>
  <si>
    <t>Del 19 al 27 de septiembre se realizaron las reuniones de seguimiento a los proyectos de investigación por línea, correspondientes al tercer trimestre 2023. Las actas y el informe consolidado se encuentran en proceso de elaboración.</t>
  </si>
  <si>
    <t>1) Nivel de Severidad Residual "Alto" con debilidades en los controles y baja nivel de avance en los planes de reducción.
2) En revisión a los controles, se identificó:
a) De los 3 controles sólo uno mitiga el riesgo
b ) Sin la evidencia de ejecución del segundo control
c) Dos controles sin documentar, se recomienda implementar acciones para su documentación
3) En revisión a los planes de acción:
a) Plan_1: Indica no se ha realizado la actividad; sin embargo, su fecha de implementación era 27/10/23
b) Plan_2: La evidencia presentada, no muestra avances significativos, pese a que su fecha de implementación es el 31/12/23</t>
  </si>
  <si>
    <t>Identificar estrategias para fortalecer o implementar controles, igualmente se recomienda continuar desarrollando las estrategias de comunicación al interior del grupo y priorizar la entrega del documento con solicitud de sistema de información de investigaciones académicas, con el fin de articularlo a las solicitudes del PETI 2024</t>
  </si>
  <si>
    <t>Roles de Investigadores que desconocen o desatienden los lineamientos investigativos de la entidad</t>
  </si>
  <si>
    <t>Roles investigadores</t>
  </si>
  <si>
    <t>Validar con los líderes sobre la posibilidad de materialización del riesgo</t>
  </si>
  <si>
    <t>con el fin de evaluar las medidas y acciones necesarias. 
Para este control es indispensable seguir el conducto regular al interior del Grupo de Investigaciones Académicas:
1. Líder del proyecto
2. Líder del línea
3. Líder de grupo
4. Coordinación de investigaciones
5. Comité de investigación
6. Subdirector académico</t>
  </si>
  <si>
    <t>Crear estrategia de comunicación al interior del Grupo de Investigaciones Académicas respecto al seguimiento de los lineamientos del proceso administrativo y contractual</t>
  </si>
  <si>
    <t>Memorando interno 011 de la Dirección General del ICC
Correo enviado a la Subdirección académica con los documentos soporte para la supervisión de contratos
https://caroycuervo-my.sharepoint.com/:f:/g/personal/planeacion_caroycuervo_gov_co/ElZlKnb_FL9LkVvqPjW7pAIBYLCn7tc6zs_g77CqCT2k5g?e=np2zKr</t>
  </si>
  <si>
    <t>A partir del 01 de septiembre la supervisión de los contratos de prestación de servicios del Grupo de investigaciones académicas, pasaron al profesional especializado 2028-17, Jhon Jeiber Bocanegra Robles.
En septiembre de socializó a la Subdirección académica la tabla con la lista de documentos nacionales e institucionales que sirven de apoyo a la supervisión realizada por el señor Bocanegra a los informes mensuales de cuentas de cobro de los investigadores contratistas.</t>
  </si>
  <si>
    <t>A la feha no se ha materializado el riesgo.</t>
  </si>
  <si>
    <t>Subdirector académico</t>
  </si>
  <si>
    <t xml:space="preserve">Escalar el caso a Dirección General  </t>
  </si>
  <si>
    <t>con el fin de identificar acciones legales o de otro tipo a realizar respecto a lo que se considere pertinente realizar en cada caso</t>
  </si>
  <si>
    <t>Mejoramiento continuo</t>
  </si>
  <si>
    <t>MEJ-O1</t>
  </si>
  <si>
    <t>incumplimiento de los lineamientos normativos</t>
  </si>
  <si>
    <t>desconocimiento de las normas vigentes que rige cada proceso</t>
  </si>
  <si>
    <t>Lineamientos y normatividad desarticuladas para el desarrollo de las acciones de mejora</t>
  </si>
  <si>
    <t>Actualizaciones de la matriz legal</t>
  </si>
  <si>
    <t>Validar que  las solicitudes de actualización legal presentadas deban incorporarse para que regulen los procesos institucionales</t>
  </si>
  <si>
    <t>a través de la consolidación de solicitudes realizadas y su posterior publicación en página web o Intranet, de acuerdo con procedimiento de actualización de matriz legal</t>
  </si>
  <si>
    <t>Divulgar el procedimiento para la actualización de la matriz legal a todos los servidores públicos de la entidad</t>
  </si>
  <si>
    <t>Rol Abogado de Defensa Jurídica</t>
  </si>
  <si>
    <t>Se proyecta realizar una comunicación interna divulgando el procedimiento vigente para la actualización de la matriz legal</t>
  </si>
  <si>
    <t>Correos de los grupos de trabajo con ajustes a la matriz legal
Matriz legal publicada y divulgada</t>
  </si>
  <si>
    <t xml:space="preserve">Durante en el mes de junio y julio se actualizó la matriz legal institucional junto con los líderes de grupo. </t>
  </si>
  <si>
    <t>Definir estrategias para fortalecer o implementar controles que logren disminuir la probabilidad de impacto del riesgo</t>
  </si>
  <si>
    <t>Aplicación y desarrollo de metodologías y lineamientos afectados por la normatividad y reglamentación en frecuente cambio en los temas que orientan el proceso</t>
  </si>
  <si>
    <t>Subdirectores de la entidad y  líderes de proceso</t>
  </si>
  <si>
    <t>Elaborar plan de contingencia para dar cumplimiento a la norma incumplida y valorar las acciones fiscales y disciplinarias</t>
  </si>
  <si>
    <t>de acuerdo a los requerimientos normativos que regule cada caso</t>
  </si>
  <si>
    <t>MEJ-O2</t>
  </si>
  <si>
    <t>Interrupciones en la operación normal de la entidad</t>
  </si>
  <si>
    <t>generación de cambios y ajustes en las metodologías y planes sin la gestión adecuada</t>
  </si>
  <si>
    <t>Falta de implementación de un ambiente de pruebas en los desarrollos tecnológicos y en los procedimientos institucionales</t>
  </si>
  <si>
    <t>Metodologías y planes institucionales</t>
  </si>
  <si>
    <t>Profesional Especializado y Contratista SIG del Grupo de Planeación y de Relacionamiento con el Ciudadano</t>
  </si>
  <si>
    <t>Validar que se informe desde el correo electrónico del Sistema Integrado de Gestión - SIG  sobre la necesidad de socializar  las novedades de los documentos a los interesados</t>
  </si>
  <si>
    <t>a través de la comunicación de la validación del documento - procedimiento MEJ-P-1 Elaboración y control de documentos-, con el fin de establecer una alerta e indicación de la socialización de la nueva documentación</t>
  </si>
  <si>
    <t>Desarrollar mesas de trabajo con los líderes de procesos para la actualización y creación de documentación requerida para el desarrollo de los objetivos estratégicos de la entidad</t>
  </si>
  <si>
    <t>Pantallazos de asistencias a reuniones a través de Teams y observaciones remitidas a través de correo electrónico</t>
  </si>
  <si>
    <t>•	El 12 de julio se enviaron ajustes y observaciones al Procedimiento de Administración y Conservación Historias Laborales del proceso de Talento Humano. 
•	El 12 de julio se enviaron ajustes y observaciones al Procedimiento de Condiciones de calidad institucional del proceso de Direccionamiento Estratégico.
•	El 13 de julio se realizó mesa de trabajo con el proceso de Apropiación social del Conocimiento – Gestión de museos con el fin de orientar sobre la realización del procedimiento Elaboración y ejecución de planes educativos y culturales
•	El 17 de julio se enviaron ajustes y observaciones al Procedimiento de Certificación laboral, Certificación Electrónica de Tiempos Laborados (CETIL) y confirmación de historia (cartas H) del proceso de Talento Humano. 
•	El 17 de julio se enviaron ajustes y observaciones al Procedimiento de Obtención y/o renovación de Registro Calificado del proceso de Formación
•	El 17 de julio se realizó mesa de trabajo con el proceso de Información y Comunicación, con el fin de orientar sobre la realización del procedimiento publicación y despublicación en página web
•	El 19 de julio se enviaron ajustes y observaciones al Procedimiento de Situaciones administrativas del proceso de Talento Humano. 
•	El 19 de julio se enviaron ajustes y observaciones al Formato INV-F-5 de evaluación de proyectos de investigación del proceso de Investigación.  
•	El 21 de julio se envió propuesta del flujograma del procedimiento de mínima cuantía y grandes superficies del proceso de Adquisciones
•	El 24 de julio se enviaron ajustes y observaciones al Procedimiento de caja menor y sus respectivos formatos del proceso de Contabilidad y Presupuesto
•	El 27 de julio se enviaron ajustes al procedimiento de Gestión de Inventarios del proceso de Gestión de bienes y servicios
•	El 27 de julio se realizó acompañamiento y se enviaron ajustes al procedimiento de Administración de contenido en la sección de transparencia y acceso a la información pública de la página web institucional del proceso de Información y Comunicación
•	El 23 de agosto se enviaron ajustes y observaciones al Procedimiento - Política de prevención de daño antijurídico del proceso de Direccionamiento Estratégico
•	El 23 de agosto se enviaron ajustes y observaciones a los procedimientos correspondientes a Control Interno Disciplinario
•	El 24 de agosto se enviaron ajustes y observaciones al procedimiento Acuerdo Marco de Precios del proceso de Adquisiciones
•	El 29 de agosto se enviaron ajustes y observaciones a 6 procedimientos del proceso de Adquisiciones
•	El 29 de agosto se realizó acompañamiento al Grupo TIC, para brindar orientación en documentos que se requieren articular al SIG. 
•	El 30 de agosto se enviaron ajustes y observaciones a 16 procedimientos del proceso de Información y Comunicación liderados por el Grupo de Gestión Documental
•	El 30 de agosto se desarrolló mesa de trabajo para ajustar el procedimiento de gestión de inventarios del proceso de Gestión de bienes y servicios.  
•	El 31 de agosto se desarrolló mesa de trabajo para revisar el procedimiento de gestión editorial del proceso de Apropiación Social del Conocimiento.
•	El 31 de agosto se enviaron ajustes y observaciones a los documentos correspondientes de la gestión contable del proceso de Contabilidad y presupuesto
•	El 1 de septiembre se enviaron ajustes y observaciones a los documentos correspondientes de la gestión de tesorería del proceso de Contabilidad y presupuesto
•	El 5 de septiembre se enviaron ajustes y observaciones a los documentos correspondientes a la Liquidación y pago de nómina de gastos de personal del proceso de Gestión del Talento Humano
•	El 6 de septiembre se enviaron ajustes y observaciones del Procedimiento Reporte e investigación de incidentes y accidentes de trabajo con su respectivo formato del proceso de Gestión del Talento Humano
•	El 6 de septiembre se desarrolla mesa de trabajo para ajustar en conjunto con el proceso de Gestión del Talento Humano el procedimiento de Gestión del Cambio y el 12 de septiembre se realiza mesa de trabajo con la Subdirección Académica con el fin de articular ajustes y obtener la aprobación de los documentos. 
•	El 7 de septiembre se enviaron ajustes y observaciones del Procedimiento Selección y vinculación con sus respectivos formatos del proceso de Gestión del Talento Humano
•	El 11 de septiembre se enviaron ajustes y observaciones al Manual política de teletrabajo del proceso de Gestión del Talento Humano
•	El 12 de septiembre se enviaron ajustes y observaciones al Procedimiento y formatos correspondientes a la gestión de inventarios del proceso de gestión de bienes y servicios
•	El 18 de septiembre se realizó acompañamiento al Grupo TIC, con el fin de orientar sobre el SIG y la documentación que se requiere articular al proceso de Información y Comunicación
•	El 18 de septiembre se enviaron ajustes y observaciones al procedimiento de gestión tributaria con los respectivos formatos del proceso de Contabilidad y Presupuesto
•	El 19 de septiembre se enviaron ajustes y observaciones al Reglamento de higiene del proceso de Gestión del Talento Humano
•	El 19 de septiembre se enviaron ajustes y observaciones al procedimiento de Desvinculación de personal de planta y al formato de encuesta de retiro del proceso de Gestión del Talento Humano
•	El 22 de septiembre se enviaron ajustes y observaciones a la documentación para articular al SIG, del proceso de investigación:
-	Procedimiento Adquisición de material y recursos bibliográficos
-	Guía Criterios para estimar el costo del material bibliográfico recibido en canje y donación
-	Guía Criterios para aceptar y recibir material bibliográfico en donación
-	9 formatos relacionados con la gestión bibliotecaria 
•	El 28 de septiembre se enviaron ajustes y observaciones a la documentación para articular al SIG, del proceso de información y comunicación:
-	Procedimiento y guía para la Gestión de Equipos
-	4 formatos relacionados con la gestión de equipos</t>
  </si>
  <si>
    <t>Carpeta con documentos PDF de correos electrónicos
Carpeta con PDF de las Comunicaciones Internas remitidas</t>
  </si>
  <si>
    <t>Respecto a este control se desarrollan dos actividades:
1. A través del correo donde se les remite enlace y documentos aprobados, se les indica la socialización pertinente de la documentación
2. Con el Grupo de Comunicaciones se tiene una estrategia semanal de difundir la información que se haya articulado al SIG, a través de correo electrónico por Comunicación Interna</t>
  </si>
  <si>
    <t>Comunicación no asertiva sobre los cambios y ajustes a todas las partes interesadas</t>
  </si>
  <si>
    <t>Profesional del Grupo de Planeación y de Relacionamiento con el Ciudadano</t>
  </si>
  <si>
    <t>Validar el envío de la información al inicio de la vigencia indicando generalidades sobre los seguimientos y ajustes a los planes institucionales</t>
  </si>
  <si>
    <t>a través de la remisión de una comunicación oficial a los líderes de los procesos, documentado en el procedimiento DIR-P-3_Formulación, ajustes y seguimiento del Plan de Acción Institucional, con el fin de establecer lineamientos en la comunicación de ajustes a la planeación institucional</t>
  </si>
  <si>
    <t>PDF Correos electrónicos remitidos</t>
  </si>
  <si>
    <t>El 4 de julio se remite correo recordatorio de reporte de planes institucionales
El 15 de agosto es remitido correo electrónico a todos los líderes de proceso con el fin de informar que el plazo máximo para que presenten los ajustes a sus planes será el 15 de septiembre</t>
  </si>
  <si>
    <t>Resistencia al cambio por parte de los funcionarios en la implementación de acciones de mejora en los procedimientos actuales</t>
  </si>
  <si>
    <t>Líder el proceso de gestión del cambio</t>
  </si>
  <si>
    <t>Promover acciones que den cumplimiento y prioridad</t>
  </si>
  <si>
    <t>a través de la información suministrada para la gestión del cambio</t>
  </si>
  <si>
    <t>Contabilidad y presupuesto</t>
  </si>
  <si>
    <t>PRE-O1</t>
  </si>
  <si>
    <t>Inoportunidad en los reportes o informes tributarios, contables o normativos de nivel nacional o distrital</t>
  </si>
  <si>
    <t>errores en la interpretación normativa, novedades administrativas o cambios en cronogramas</t>
  </si>
  <si>
    <t>Interpretación jurídica o técnica equivocada de la norma</t>
  </si>
  <si>
    <t>Declaraciones y contribuciones</t>
  </si>
  <si>
    <t>Entre 10 y 50 SMLMV</t>
  </si>
  <si>
    <t>Profesional Especializado del  Grupo de Gestión Financiera
Profesional de Contabilidad</t>
  </si>
  <si>
    <t>Verificar cronogramas oficiales</t>
  </si>
  <si>
    <t>a través de la revisión y actualización del cronograma de informes periódicos realizado al interior del Grupo de Gestión Financiera</t>
  </si>
  <si>
    <t>Cronograma - calendario de informes 2023</t>
  </si>
  <si>
    <t>En el grupo se continua manejando un cronograma de informes que se actualiza mensualmente</t>
  </si>
  <si>
    <t>Cambios en los calendarios tributarios de la DIAN, Secretarías de Haciendas y demás entes</t>
  </si>
  <si>
    <t>Profesionales del Grupo de Gestión Financiera con el acompañamiento del rol asesor jurídico</t>
  </si>
  <si>
    <t xml:space="preserve">Revisar al interior del Grupo de Financiera el acto administrativo emitido por el ente rector para precisar el informe a presentar </t>
  </si>
  <si>
    <t>identificando aspectos que requieran ser aclarados y solicitar opiniones de terceros incluido el ente rector en caso necesario y antes de la fecha límite</t>
  </si>
  <si>
    <t>En el trimestre no se ha solicitado acompañamiento por parte del Grupo de Gestión Financiera al rol asesor jurídico para dar conceptos</t>
  </si>
  <si>
    <t>Debilidad en la comunicación y el control de la información</t>
  </si>
  <si>
    <t>Profesional Especializado del  Grupo de Gestión Financiera
Profesional de Contabilidad
Rol Jurídico</t>
  </si>
  <si>
    <t>Verificar semestralmente las normas vigentes aplicables al proceso de Contabilidad y Presupuesto</t>
  </si>
  <si>
    <t>a través de la solicitud de actualización del contenido de la matriz legal según el procedimiento DIR-P-1 Actualización y gestión de la matriz legal</t>
  </si>
  <si>
    <t>Correo electrónico del Grupo de Gestión Financiera</t>
  </si>
  <si>
    <t>El 14 de septiembre el Grupo de Gestión Financiera envío información para la actualización de la matriz legal de la dependencia, al rol jurídico</t>
  </si>
  <si>
    <t>Falta de aplicación del procedimiento para la actualización de la matriz legal</t>
  </si>
  <si>
    <t>Profesional Especializado del  Grupo de Gestión Financiera</t>
  </si>
  <si>
    <t xml:space="preserve">Gestionar reunión del Comité pertinente con el fin de evaluar las acciones a realizar </t>
  </si>
  <si>
    <t>teniendo en cuenta el requerimiento de la entidad indicando el incumplimiento de las obligaciones</t>
  </si>
  <si>
    <t>En el tercer trimestre no se materializó el riesgo, por lo cual no fue necesario activar el control</t>
  </si>
  <si>
    <t>Reporte</t>
  </si>
  <si>
    <t>ADM-01</t>
  </si>
  <si>
    <t>Recursos físicos</t>
  </si>
  <si>
    <t>Ok</t>
  </si>
  <si>
    <t>ADM-02</t>
  </si>
  <si>
    <t>TIC</t>
  </si>
  <si>
    <t>ADQ-01</t>
  </si>
  <si>
    <t>Contratos, planeación, financiera</t>
  </si>
  <si>
    <t>ALI-01</t>
  </si>
  <si>
    <t>Pendiente evidencias y reporte</t>
  </si>
  <si>
    <t>APR-01</t>
  </si>
  <si>
    <t>Editorial</t>
  </si>
  <si>
    <t>APR-02</t>
  </si>
  <si>
    <t>COM-01</t>
  </si>
  <si>
    <t>Planeación</t>
  </si>
  <si>
    <t>Documental</t>
  </si>
  <si>
    <t>COM-02</t>
  </si>
  <si>
    <t>DES-01</t>
  </si>
  <si>
    <t>TH</t>
  </si>
  <si>
    <t>DIR-01</t>
  </si>
  <si>
    <t>FSAB</t>
  </si>
  <si>
    <t>Comunicaciones</t>
  </si>
  <si>
    <t>DIR-02</t>
  </si>
  <si>
    <t>SAC</t>
  </si>
  <si>
    <t>Pendiente reporte y evidencias</t>
  </si>
  <si>
    <t>DIS-01</t>
  </si>
  <si>
    <t>Disciplinario</t>
  </si>
  <si>
    <t>Control Interno</t>
  </si>
  <si>
    <t>FOR-01</t>
  </si>
  <si>
    <t>FOR-02</t>
  </si>
  <si>
    <t>INV-01</t>
  </si>
  <si>
    <t>MEJ-01</t>
  </si>
  <si>
    <t>Jurídico</t>
  </si>
  <si>
    <t>MEJ-02</t>
  </si>
  <si>
    <t>PRE-01</t>
  </si>
  <si>
    <t>Financiera</t>
  </si>
  <si>
    <t>Matriz de calor inherente general</t>
  </si>
  <si>
    <t>Nivel de severidad</t>
  </si>
  <si>
    <t>Probabilidad</t>
  </si>
  <si>
    <t>Muy alta
100%</t>
  </si>
  <si>
    <t>Extremo</t>
  </si>
  <si>
    <t>Alta
80%</t>
  </si>
  <si>
    <t>Alto</t>
  </si>
  <si>
    <t>Media
60%</t>
  </si>
  <si>
    <t>Moderado</t>
  </si>
  <si>
    <t>Baja
40%</t>
  </si>
  <si>
    <t>Bajo</t>
  </si>
  <si>
    <t>Muy baja
20%</t>
  </si>
  <si>
    <t>Leve
20%</t>
  </si>
  <si>
    <t>Menor
40%</t>
  </si>
  <si>
    <t>Moderado
60%</t>
  </si>
  <si>
    <t>Mayor
80%</t>
  </si>
  <si>
    <t>Catastrófico
100%</t>
  </si>
  <si>
    <t>Impacto</t>
  </si>
  <si>
    <t>Matriz de calor residual general</t>
  </si>
  <si>
    <t>PROCESO</t>
  </si>
  <si>
    <t>Seleccione un proceso</t>
  </si>
  <si>
    <t>Seleccione una referencia de riesgo</t>
  </si>
  <si>
    <t>Posición severidad inherente</t>
  </si>
  <si>
    <t>Posición severidad residual</t>
  </si>
  <si>
    <t>Frecuencia de la actividad (veces por año)</t>
  </si>
  <si>
    <t>Tablas de atributos de para el diseño del control</t>
  </si>
  <si>
    <t>La actividad que conlleva el riesgo se ejecuta…</t>
  </si>
  <si>
    <t>Cuantitativa</t>
  </si>
  <si>
    <t>Cualitativa</t>
  </si>
  <si>
    <t>Mínimo</t>
  </si>
  <si>
    <t>Máximo</t>
  </si>
  <si>
    <t>Atributos de Eficiencia</t>
  </si>
  <si>
    <t>Muy Baja</t>
  </si>
  <si>
    <t>Tipologías</t>
  </si>
  <si>
    <t>Descripción</t>
  </si>
  <si>
    <t>Peso</t>
  </si>
  <si>
    <t>Baja</t>
  </si>
  <si>
    <t>Va hacia las causas del riesgo, aseguran el resultado final esperado.</t>
  </si>
  <si>
    <t>Media</t>
  </si>
  <si>
    <t>Detecta que algo ocurre y devuelve el proceso a los controles preventivos. Se pueden generar reprocesos.</t>
  </si>
  <si>
    <t>Alta</t>
  </si>
  <si>
    <t>Dado que permiten reducir el impacto de la materialización del riesgo, tienen un costo en su implementación.</t>
  </si>
  <si>
    <t>Muy Alta</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</si>
  <si>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</si>
  <si>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</si>
  <si>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</si>
  <si>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Económica</t>
  </si>
  <si>
    <t>Reputacional</t>
  </si>
  <si>
    <t>Cuantitativo</t>
  </si>
  <si>
    <t>Cualitativo</t>
  </si>
  <si>
    <t>Atributos Informativos</t>
  </si>
  <si>
    <t>Afectación en SMLMV</t>
  </si>
  <si>
    <t>El riesgo afecta la imagen de…</t>
  </si>
  <si>
    <t>Características</t>
  </si>
  <si>
    <t>Menor a 10 SMLMV</t>
  </si>
  <si>
    <t>Alguna área de la organización</t>
  </si>
  <si>
    <t>Leve</t>
  </si>
  <si>
    <t>Controles que están documentados en el proceso, ya sea en manuales, procedimientos, flujogramas o cualquier otro documento propio del proceso.</t>
  </si>
  <si>
    <t>Menor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</si>
  <si>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</si>
  <si>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</si>
  <si>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Mayor</t>
  </si>
  <si>
    <t>Este atributo identifica a los controles que no siempre se ejecutan cuando se realiza la actividad originadora del riesgo</t>
  </si>
  <si>
    <t>Mayor a 500 SMLMV</t>
  </si>
  <si>
    <t>Catastrófico</t>
  </si>
  <si>
    <t>El control deja un registro que permite evidenciar la ejecución del control</t>
  </si>
  <si>
    <t>El control no deja registro de la ejecución del control</t>
  </si>
  <si>
    <t>Cuenta de Nivel de severidad Inherente</t>
  </si>
  <si>
    <t>Etiquetas de columna</t>
  </si>
  <si>
    <t>Cuenta de Nivel de severidad residual</t>
  </si>
  <si>
    <t>Etiquetas de fila</t>
  </si>
  <si>
    <t>Total general</t>
  </si>
  <si>
    <t>Promedio de Pi %</t>
  </si>
  <si>
    <t>Promedio de Pr %</t>
  </si>
  <si>
    <t>Promedio de Eficiencia en probabilidad</t>
  </si>
  <si>
    <t>Promedio de Ii %</t>
  </si>
  <si>
    <t>Promedio de Ir %</t>
  </si>
  <si>
    <t>Promedio de Eficiencia en impacto</t>
  </si>
  <si>
    <t>Versión</t>
  </si>
  <si>
    <t>Fecha de aprobación</t>
  </si>
  <si>
    <t>Elaborado por:</t>
  </si>
  <si>
    <t>Revisado por:</t>
  </si>
  <si>
    <t>Aprobado por:</t>
  </si>
  <si>
    <t>Descripción del cambio</t>
  </si>
  <si>
    <t xml:space="preserve">Grupo de Planeación </t>
  </si>
  <si>
    <t xml:space="preserve">Coordinadores de grupo </t>
  </si>
  <si>
    <t>Comité Institucional de Gestión y Desempeño. Acta N° 7 de 2021</t>
  </si>
  <si>
    <t>Creación del documento</t>
  </si>
  <si>
    <t>Coordinador Grupo de Planeación</t>
  </si>
  <si>
    <t>Comité Institucional de Gestión y Desempeño. Acta N° 2 de 2022</t>
  </si>
  <si>
    <t>Se ajusta  la fecha de implementación para el 25/03/2022 de la actividad del plan de reducción de la fila 19 del documento, del riesgo operativo del proceso Mejoramiento Continuo Referencia 3</t>
  </si>
  <si>
    <t>Comité Institucional de Gestión y Desempeño. Acta N° 4 de 2022</t>
  </si>
  <si>
    <t>Se ajusta la periodicidad y fecha de implementación de la actividad del plan de reducción del riesgo Referencia 1 del proceso de Adquisiciones, se ajusta la fecha de implementación de la actividad del plan de reducción de los riesgos Referencia 2 del proceso de Direccionamiento Estratégico, Referencia 3 del proceso de Mejoramiento Continuo, Referencia 4 del proceso de Información y Comunicación (relacionada con el Grupo TIC), Referencia 6 del proceso de Gestión del Talento Humano y Referencia 8 del proceso de Formación, se propone una nueva actividad del plan de reducción del riesgo Referencia 7 del proceso de Investigación y el riesgo Referencia 4 del proceso de Información y Comunicación, debido al cumplimiento y finalización de dos actividades relacionadas con Servicio al Ciudadano.
Se crean 3 riesgos nuevos para el proceso de Investigación, que son las Referencias 13, 14 y 15 y un riesgo nuevo para el proceso de Información y Comunicación con la Referencia 16.</t>
  </si>
  <si>
    <t>Comité Institucional de Gestión y Desempeño. Acta N° 7 de 2022</t>
  </si>
  <si>
    <t>Se elimina uno de los controles preventivos por solicitud de la dependencia y se ajusta la fecha de implementación de la actividad del plan de reducción del riesgo Referencia 1 del proceso de Adquisiciones, así mismo, se ajusta la fecha de implementación de la actividad del plan de reducción de los riesgos Referencia 2 del proceso de Direccionamiento Estratégico y Referencia 3 del proceso de Mejoramiento Continuo, se ajusta la redacción de algunos controles del riesgo Referencia 9 del proceso de Evaluación Independiente y se crean 3 riesgos nuevos, uno para el proceso de Direccionamiento Estratégico (Referencia 17) orientado al aseguramiento de la calidad institucional, otro para el proceso de Control Disciplinario (Referencia 18) y el último, para el proceso de Formación respecto la autoevaluación de los programas de la FSAB (Referenica 19).</t>
  </si>
  <si>
    <t>Comité Institucional de Gestión y Desempeño. Acta N° XX de 2022</t>
  </si>
  <si>
    <t>Se propone una nueva actividad del plan de reducción de los riesgos Referencia 3 del proceso de Mejoramiento Continuo y Referencia 4 del proceso de Información y Comunicación, debido al cumplimiento y finalización de las anteriores actividades propuestas.
Se ajusta la fecha de implementación de la actividad del plan de reducción de los riesgos Referencia 7 del proceso de Investigación, Referencia 18 del proceso de Control Disciplinario y Referencias 6 y 12 del proceso de Gestión del Talento Humano.
Se cambia el control No. 3 del riesgo Referencia 4 del proceso de Información y Comunicación.
Se documentan 3 riesgos nuevos, dos para el proceso de Contabilidad y Presupuesto (Referencia 20 y 21) y uno para el proceso de Gestión de bienes y servicios (Referenica 22).</t>
  </si>
  <si>
    <t>Grupo de Planeación y Relacionamiento con el Ciudadano</t>
  </si>
  <si>
    <t>Todos los líderes de dependencias y equipos y cargos o roles encargados de aplicación de controles</t>
  </si>
  <si>
    <t>Comité Institucional de Control Interno</t>
  </si>
  <si>
    <r>
      <t xml:space="preserve">Se realizaron ajustes en la redacción de todos los riesgos, subcausas, controles y planes de reducción. Estos ajustes abarcaron tanto la claridad de las descripciones como la coherencia en las fechas y en las acciones implementadas o pendientes de implementar.
En esta instancia, se ha incorporado al registro tres nuevos riesgos identificados:
</t>
    </r>
    <r>
      <rPr>
        <sz val="11"/>
        <color rgb="FFFF0000"/>
        <rFont val="Arial Narrow"/>
        <family val="2"/>
      </rPr>
      <t xml:space="preserve">Riesgo 23: Relativo al proceso de Gestión de bienes y servicios.
Riesgo 24: Asociado al proceso de Mejoramiento continuo.
Riesgo 25: Vinculado al proceso de Apropiación social del conocimiento y del patrimonio.
</t>
    </r>
    <r>
      <rPr>
        <sz val="11"/>
        <color theme="1"/>
        <rFont val="Arial Narrow"/>
        <family val="2"/>
      </rPr>
      <t xml:space="preserve">En correspondencia con una evaluación más precisa, se ha procedido a la eliminación de varios riesgos preexistentes:
Riesgo 6: Proveniente del proceso de Gestión del Talento Humano. Esta decisión se fundamenta en la existencia de una identificación preexistente en la matriz de riesgos de fraude y corrupción vigente.
Riesgo 11: Originado en el proceso de Apropiación social del conocimiento y del patrimonio. Se ha optado por eliminar este riesgo debido a la articulación con el riesgo número 10, ya documentado.
Riesgos 13, 14 y 15: Correspondientes al proceso de investigación. La eliminación de estos riesgos se justifica por la baja probabilidad de ocurrencia y el limitado impacto potencial.
Riesgo 20: Ligado al proceso de Contabilidad y presupuesto. Se ha procedido a su eliminación ya que su inherente impacto para la entidad es considerado bajo.
</t>
    </r>
    <r>
      <rPr>
        <sz val="11"/>
        <color rgb="FF00B050"/>
        <rFont val="Arial Narrow"/>
        <family val="2"/>
      </rPr>
      <t>Se implementa códificación de los riesgos por proceso</t>
    </r>
  </si>
  <si>
    <t>Tabla General</t>
  </si>
  <si>
    <t>Inherente</t>
  </si>
  <si>
    <t>Residual</t>
  </si>
  <si>
    <t>RESULTADO</t>
  </si>
  <si>
    <t>TOTAL</t>
  </si>
  <si>
    <t>Tabla por proceso</t>
  </si>
  <si>
    <t>Concatenado</t>
  </si>
  <si>
    <t>Nivel de Severidad</t>
  </si>
  <si>
    <t>Posición Severidad</t>
  </si>
  <si>
    <t>Priorización de las combinaciones</t>
  </si>
  <si>
    <t>MUY ALTA</t>
  </si>
  <si>
    <t>ALTA</t>
  </si>
  <si>
    <t>MEDIA</t>
  </si>
  <si>
    <t>BAJA</t>
  </si>
  <si>
    <t>MUY BAJA</t>
  </si>
  <si>
    <t>LEVE</t>
  </si>
  <si>
    <t>MENOR</t>
  </si>
  <si>
    <t>MODERADO</t>
  </si>
  <si>
    <t>MAYOR</t>
  </si>
  <si>
    <t>CATASTRÓFICO</t>
  </si>
  <si>
    <t>Producto de  multiplicar probabilidad e impacto</t>
  </si>
  <si>
    <t>Min</t>
  </si>
  <si>
    <t>Max</t>
  </si>
  <si>
    <t>Nivel de SEVERIDAD</t>
  </si>
  <si>
    <t>BAJO</t>
  </si>
  <si>
    <t>ALTO</t>
  </si>
  <si>
    <t>EXTREMO</t>
  </si>
  <si>
    <t>Procesos</t>
  </si>
  <si>
    <t>Objetivo</t>
  </si>
  <si>
    <t>Alcance</t>
  </si>
  <si>
    <t>Establecer lineamientos institucionales mediante el análisis económico, técnico y legal para garantizar el logro de objetivos institucionales. Según plazos o frecuencias:
&gt; Plan sectorial
&gt; Plan estratégico
&gt; Proyectos de inversión
&gt; PETH
&gt; PETI
&gt; PGD
Y los recursos asignados para su desarrollo</t>
  </si>
  <si>
    <t>Inicia con la planeación estratégica Institucional, continua con la definición de asuntos o propuestas que se llevan a consideración del Consejo Directivo y los Comités Institucionales, sigue con el estudio y deliberación de los temas propuestos, la ejecución de las decisiones tomadas y, finaliza, con el seguimiento a las metas y objetivos definidos.</t>
  </si>
  <si>
    <t>Implementar metodologías y lineamientos a través de la consolidación de resultados y el análisis de sus causas para asegurar la correcta implementación de los lineamientos establecidos por el gobierno Nacional y por la alta dirección. Según cronograma(s): 
&gt; Implementación y mantenimiento del SIG
&gt; Plan de seguridad y privacidad de la información
&gt; Plan anual del SG-SST
&gt; Plan de implementación SIC
&gt; Mitigación de los riesgos
&gt; Planes de mejoramiento internos y externos (autoevaluación y evaluación).
&gt; Plan de tratamiento de los riesgos
&gt; Plan de contingencia - continuidad del negocio SGSI
y los recursos asignados para su desarrollo.</t>
  </si>
  <si>
    <t>Inicia con la planeación institucional, continua con la medición y análisis del desempeño de los procesos, el monitoreo, seguimiento continuo y gestión de la información estadística Institucional, cuyos resultados se ponen a consideración de los Comités correspondientes y, finaliza con la definición y/o actualización de la planeación institucional, estrategias, modelos y metodologías de gestión.</t>
  </si>
  <si>
    <t>Administrar  integralmente a los servidores públicos vinculados al Instituto Caro y Cuervo en pro del mejoramiento continuo y el fortalecimiento institucional, implementando métodos y controles administrativos, que permitan garantizar el desempeño y cumplimiento de la misión y funciones del Instituto con base en la normatividad vigente relacionada.
Según cronograma(s):
&gt; Plan Institucional de Capacitación
&gt; Plan de previsión
&gt; Plan anual de vacantes
&gt; Plan de bienestar e incentivos
&gt; Plan de integridad 
y los recursos asignados para su desarrollo.</t>
  </si>
  <si>
    <t xml:space="preserve">Inicia con la identificación de las necesidades de personal, continuando  con el ingreso y desarrollo de los servidores públicos para terminar con el retiro. </t>
  </si>
  <si>
    <t>Formar estudiantes en los aspectos lingüísticos y literarios del patrimonio cultural inmaterial Mediante el ofrecimiento de cinco programas de posgrado. Maestría en Literatura y Cultura, Lingüística, Estudios Editoriales, Escritura Creativa y Español como Lengua Extranjera y Segunda Lengua. También mediante los cursos de extensión y la apropiación social del conocimiento asociadas a cada uno de estos programas  con énfasis en inclusión social y en llegar a todas las regiones del país. Para preservar el patrimonio lingüístico y literario de la nación mediante la graduación de maestrandos con las herramientas para incidir en sus realidades sociales y culturales. 
Según cronograma(s):
&gt; Plan de acción de la Facultad Seminario Andrés Bello
&gt; Plan de Renovación de Registro Calificado de los programas
&gt;Plan de Autoevaluación de los programas y condiciones iniciales para Acreditación en Alta Calidad</t>
  </si>
  <si>
    <t>Inicia con la planeación académica, el establecimiento del calendario académico, la planeación presupuestal y del plan de acción, continua con el desarrollo de los cursos, la gestión de docentes, estudiantes y egresados, y la evaluación de las acciones propuestas en los Comités Académicos y el Consejo de Facultad y en los procesos de autoevaluación de los programas, y finaliza con los reportes de la gestión del periodo.</t>
  </si>
  <si>
    <t>Generar y organizar sistemáticamente los distintos productos de investigación sobre los aspectos lingüísticos y literarios del Patrimonio Cultural Inmaterial  a través de la exploración creativa y novedosa de los fenómenos, procesos y resultados para ampliar los horizontes y las condiciones de posibilidad de estos aspectos. Según cronograma(s):
&gt; Plan de Fortalecimiento e Innovación en la Educación
&gt; Plan de Investigación
y los recursos asignados para su desarrollo.</t>
  </si>
  <si>
    <t>Inicia con la convocatoria interna de investigaciones, continua con la evaluación y aprobación de los proyectos por parte del Comité de Investigación, prosigue con su seguimiento, entrega de productos y categorización de grupos en COLCIENCIAS, publicación de los productos, finalizando con el archivo de los datos usados en la investigación.
A su vez, el proceso contempla la solicitud de adquisición de material y recursos bibliográficos por pate de los usuarios internos (Docentes, investigadores y estudiantes) hasta la disposición de los materiales en las colecciones para el servicio de consulta y préstamo a los usuarios e inventario.</t>
  </si>
  <si>
    <t>Concebir productos y diseñar actividades que divulguen la producción de conocimiento interno y/o externo por medio de la gestión integrada de los museos y las colecciones de bienes muebles, publicaciones periódicas y monográficas, y actividades de capacitación y socialización para hacer un uso innovador de los conocimientos producidos y/o albergados por el instituto para que diferentes públicos se apropien de ellos.
Según cronograma(s):
&gt; Plan Editorial
&gt; Plan Gestión de Museos
y los recursos asignados para su desarrollo.</t>
  </si>
  <si>
    <t>Comienza con la planeación del proyecto de apropiación social del conocimiento y del patrimonio, continua con su implementación de acuerdo a su naturaleza:
•Editorial: Inicia con la recepción del manuscrito o propuesta manuscrito, continúa con su valoración y aprobación por parte del Comité Editorial, sigue con su revisión, apertura de la orden de trabajo del proyecto, edición (Bien sea para publicación impresa o digital), revisión y corrección de estilo, diagramación, producción o prensa (Impresa, que comprende la impresión, la encuadernación y empaque) o digital (Generación de libro electrónico en formato epub o PDF dinámico), resolución de PVP, entrega al almacén y distribución
• Museo: Abarca la investigación de las colecciones de bienes muebles, fondos documentales y bibliográficos de la Biblioteca JMRS, continua acciones de conservación preventiva y catalogación de los bienes en el aplicativo Colecciones Colombianas, continua con el desarrollo de guiones curatoriales y museográficos, con el apoyo de programas de comunicación educativa hasta llegar a la apropiación social de los patrimonios por parte de los públicos.
• Comunicación y divulgación: A partir de  la selección de contenidos que van a ser objeto de apropiación por parte de la ciudadanía, se plantea una estrategia de divulgación,  se desarrolla y finalmente se analizan los resultados.
Lo anterior, prosigue con su divulgación o publicación y, finaliza con la evaluación y medición de su efectividad e impacto.</t>
  </si>
  <si>
    <t>Establecer relaciones interinstitucionales estratégicas para la realización de actividades de formación, investigación y apropiación social de conocimiento, mediante convenios de asociación, cooperación o movilidad de estudiantes, docentes y funcionarios con instituciones, entidades y organizaciones públicas y/o privadas a nivel nacional e internacional para cumplir con la misión y funciones del Instituto, generar nuevas fuentes de recursos, y contribuir al posicionamiento, visibilidad e impacto de sus acciones a nivel nacional e internacional
Según cronograma(s):
&gt; Plan de acción para las actividades pertinentes
y los recursos asignados para su desarrollo.</t>
  </si>
  <si>
    <t>Inicia con la identificación de la necesidad de gestionar una relación interinstitucional, continúa con su trámite y negociación; diseño, perfeccionamiento e implementación de los convenios establecidos por el Instituto e instituciones, entidades y organizaciones del orden nacional e internacional para un periodo determinado; prosigue  con su monitoreo, seguimiento y evaluación y, finaliza con la renovación o cierre de los convenios</t>
  </si>
  <si>
    <t>Generar e implementar proyectos y estrategias según los lineamientos establecidos en las dimensiones y políticas del Modelo Integrado de Planeación y Gestión tanto para el fortalecimiento estratégico de la entidad, como para garantizar la correcta y oportuna comunicación entre los procesos y hacia la comunidad en general
Según cronograma(s): 
&gt; Plan de comunicaciones
&gt; PINAR
&gt; Plan de conservación documental
&gt; Plan anticorrupción y de atención al ciudadano
Y las frecuencias de:
&gt; Registro de activos de información
&gt; Índice de información reservada y clasificada
&gt; Esquema de publicación
&gt; Registro de publicación
y los recursos asignados para su desarrollo.</t>
  </si>
  <si>
    <t>Inicia con la identificación de requerimientos normativos y de necesidades tecnológicas, de información y comunicación; continua con el diseño, creación, implementación, administración, gestión de riesgos de seguridad digital, atención de soluciones y requerimientos y, finaliza con su seguimiento y medición.</t>
  </si>
  <si>
    <t>Adelantar procesos de acuerdo con las diferentes modalidades de selección mediante análisis técnico, legal y económico para procurar la correcta satisfacción de las necesidades del ICC Según cronograma(s): 
&gt; Plan Anual de Adquisiciones
y los recursos asignados para su desarrollo.</t>
  </si>
  <si>
    <t>Inicia con la identificación de la necesidad del bien, obra o servicio a contratar en el plan anual de adquisiciones o convenio a suscribir, el estudio previo de los requisitos para su satisfacción y continúa con la selección, formalización del contrato o convenio, ejecución, supervisión y, finaliza con su liquidación.</t>
  </si>
  <si>
    <t>Administrar los bienes muebles, inmuebles, consumo y los servicios derivados mediante los planes institucionales para garantizar condiciones adecuadas de prestación de los servicios institucionales
Según cronograma(s): 
&gt; Plan Institucional de gestión ambiental (PIGA)
&gt; Plan de Austeridad
&gt; Plan Especial de Manejo y Protección (PEMP)
&gt; Plan de mantenimiento
&gt; Plan de infraestructura</t>
  </si>
  <si>
    <t>Inicia con la planeación y gestión de recursos, continua con su administración, ejecución, control y supervisión y, finaliza con el cierre de requerimientos.</t>
  </si>
  <si>
    <t>Administrar la contabilidad y el presupuesto institucionales mediante el registro y actualización permanente de la información derivada para garantizar la utilización correcta de los recursos financieros
Según cronograma(s):
&gt;Programación anual del presupuesto
&gt;Plan Anual Mensualizado de Caja (PAC)
&gt;Programación CHIP de la Contaduría
y los recursos asignados para su desarrollo.</t>
  </si>
  <si>
    <t>Inicia con la planeación presupuestal, continua con el registro de su ejecución y de los hechos económicos, financieros, misionales y ambientales  y, finaliza con la elaboración de los estados financieros.</t>
  </si>
  <si>
    <t>Evaluar la implementación y el mantenimiento de los sistemas de gestión y control implementados mediante la asesoría y el análisis de objetivos, riesgos y resultados institucionales para recomendar acciones de mejoramiento frente a las desviaciones. Según cronograma(s):
&gt; Plan anual de auditoría
y los recursos asignados para su desarrollo.</t>
  </si>
  <si>
    <t>Inicia con la definición y aprobación del plan de auditoría, continua con su ejecución, análisis de riesgos, seguimiento y asesoría a los controles institucionales y, finaliza con las recomendaciones frente a las desviaciones detectadas.</t>
  </si>
  <si>
    <t>Evaluar las quejas e informes que lleguen a la oficina de control interno disciplinario, determinando si hay merito o no para iniciar y tramitar los procesos disciplinarios, por presuntas faltas  y sancionar cuando a ello hubiere lugar, mediante la aplicación del régimen disciplinario y normas vigentes para garantizar la culminación de los procesos, la obediencia (servidores públicos) y la buena marcha de la administración.</t>
  </si>
  <si>
    <t>Inicia con la queja interpuesta por un particular y/o el informe presentado por un servidor público de la entidad señalando alguna presunta situación irregular y finaliza con  el archivo y/o terminación del proceso disciplinario.</t>
  </si>
  <si>
    <t>Cuenta de Clasificación del riesgo</t>
  </si>
  <si>
    <t>RECOMENDACIONES PARA LA IMPLEMENTACIÓN DE ACCIONES QUE MEJOREN LA ADMINISTRACIÓN DEL RIESGO</t>
  </si>
  <si>
    <t>Suma de Frecuencia de la actividad que origina el riesgo
(Veces al año)</t>
  </si>
  <si>
    <t>Frecuencia de Ejecución de la Actividad</t>
  </si>
  <si>
    <t>Cuenta de Momento de ejecución</t>
  </si>
  <si>
    <t>Momento de Ejecución Control</t>
  </si>
  <si>
    <t>Cuenta de Forma de ejecución</t>
  </si>
  <si>
    <t>Forma de Ejecución del Control</t>
  </si>
  <si>
    <t>Cuenta de Documentación</t>
  </si>
  <si>
    <t>Documentación del Control</t>
  </si>
  <si>
    <t>Cuenta de Evidencia</t>
  </si>
  <si>
    <t>Evidencia de la Aplicación del Control</t>
  </si>
  <si>
    <t>Cuenta de Estado de la  actividad</t>
  </si>
  <si>
    <t>Estado de las Acciones del Plan de Reducción</t>
  </si>
  <si>
    <t>Nivel de Severidad Riesgo Residual</t>
  </si>
  <si>
    <t>Cuenta de ¿La identificación del riesgo es adecuada?</t>
  </si>
  <si>
    <t>Evaluación -Identificación del Riesgo</t>
  </si>
  <si>
    <t>Cuenta de ¿El diseño del control es adecuado?</t>
  </si>
  <si>
    <t>Evaluación -Diseño del Control</t>
  </si>
  <si>
    <t>Cuenta de ¿Se evidencia ejecución del control?</t>
  </si>
  <si>
    <t>Evaluación - Evidencia Ejecución del Control</t>
  </si>
  <si>
    <t>Cuenta de ¿El plan de reducción  ha permitido mejorar el control?</t>
  </si>
  <si>
    <t>Evaluación - Plan de Reducción</t>
  </si>
  <si>
    <t>Cuenta de ¿Se presentaron eventos de materialización del riesgo?</t>
  </si>
  <si>
    <t>Evaluación - Materialización del Riesgo</t>
  </si>
  <si>
    <r>
      <t>De los diecinueve (19) riesgos identificados se observó que sólo dos (2) se encuentran en la clasificación de "</t>
    </r>
    <r>
      <rPr>
        <i/>
        <sz val="11"/>
        <color theme="1"/>
        <rFont val="Calibri"/>
        <family val="2"/>
        <scheme val="minor"/>
      </rPr>
      <t>daños activos fijos</t>
    </r>
    <r>
      <rPr>
        <sz val="11"/>
        <color theme="1"/>
        <rFont val="Calibri"/>
        <family val="2"/>
        <scheme val="minor"/>
      </rPr>
      <t>" y "</t>
    </r>
    <r>
      <rPr>
        <i/>
        <sz val="11"/>
        <color theme="1"/>
        <rFont val="Calibri"/>
        <family val="2"/>
        <scheme val="minor"/>
      </rPr>
      <t>fallas tecnológicas</t>
    </r>
    <r>
      <rPr>
        <sz val="11"/>
        <color theme="1"/>
        <rFont val="Calibri"/>
        <family val="2"/>
        <scheme val="minor"/>
      </rPr>
      <t>", por lo anterior se recomienda revisar e incorporar estos factores de riesgo en el Mapa de Riesgo Operativo, toda vez que incluyen daños en equipos, caída de aplicaciones, redes, errores de programas y daños a los activos fijos.</t>
    </r>
  </si>
  <si>
    <r>
      <t>1. Revisar la frecuencia de la actividad que origina el riesgo (</t>
    </r>
    <r>
      <rPr>
        <b/>
        <sz val="11"/>
        <rFont val="Arial Narrow"/>
        <family val="2"/>
      </rPr>
      <t>sólo 8 veces al año</t>
    </r>
    <r>
      <rPr>
        <sz val="11"/>
        <rFont val="Arial Narrow"/>
        <family val="2"/>
      </rPr>
      <t xml:space="preserve">).
2. No es posible validar las evidencias de ejecución de los cuatro, por temas  de derecho de autor. 
3. No se indica en que documento o lugar se encuentra documentados los control
4. Dos (2) controles se encuentran en estado "sin documentar"
5. Los cuatro (4) controles son manuales
6. Se cuenta con tres (3)  planes de reducciones, frente a estos se evidencia:
</t>
    </r>
    <r>
      <rPr>
        <b/>
        <sz val="11"/>
        <rFont val="Arial Narrow"/>
        <family val="2"/>
      </rPr>
      <t>a. Plan de reducción_1</t>
    </r>
    <r>
      <rPr>
        <sz val="11"/>
        <rFont val="Arial Narrow"/>
        <family val="2"/>
      </rPr>
      <t>: Se indica se gestionaron en total catorce (14) inscripciones a cursos de formación en derecho de autor, tipo de madera y su impresión y corrección de estilo para textos literarios; sin embargo, solo se evidencian ocho (8) inscripciones y un (1) certificado.  Dadas las fechas de inscripción a los cursos (julio/2023) se solicita complementar la evidencia con los respectivos certificados de estudio.</t>
    </r>
  </si>
  <si>
    <r>
      <t xml:space="preserve">1) se identificaron dos (2) controles los cuales son correctivos, manuales y se encuentran sin documentar. Situación que puede afectar la eficiencia y efectividad del control.  Se sugiere efectuar revisión y actualización de las acciones de control.
</t>
    </r>
    <r>
      <rPr>
        <b/>
        <sz val="11"/>
        <color theme="1"/>
        <rFont val="Arial Narrow"/>
        <family val="2"/>
      </rPr>
      <t xml:space="preserve">2) Riesgo con nivel de severidad residual moderado, con debilidades en los controles y bajo porcentaje de avance en los planes de reducción.
</t>
    </r>
    <r>
      <rPr>
        <sz val="11"/>
        <color theme="1"/>
        <rFont val="Arial Narrow"/>
        <family val="2"/>
      </rPr>
      <t>3) Se evidencian dos (2) planes de reducción, los cuales no presentan evidencia suficiente de su avance, pese a la fecha estimada de implementación (29/12/2023)
4. No es posible identificar la materialización del riesgo</t>
    </r>
  </si>
  <si>
    <r>
      <rPr>
        <b/>
        <sz val="11"/>
        <color rgb="FF000000"/>
        <rFont val="Arial Narrow"/>
        <family val="2"/>
      </rPr>
      <t>1. Frente a los controles se evidencia
a. Control_1:</t>
    </r>
    <r>
      <rPr>
        <sz val="11"/>
        <color rgb="FF000000"/>
        <rFont val="Arial Narrow"/>
        <family val="2"/>
      </rPr>
      <t xml:space="preserve"> Sin soporte a la evidencia de la ejecución del control.</t>
    </r>
  </si>
  <si>
    <r>
      <rPr>
        <b/>
        <sz val="11"/>
        <color rgb="FF000000"/>
        <rFont val="Arial Narrow"/>
        <family val="2"/>
      </rPr>
      <t xml:space="preserve">1.  Frente a los controles se observa
</t>
    </r>
    <r>
      <rPr>
        <sz val="11"/>
        <color rgb="FF000000"/>
        <rFont val="Arial Narrow"/>
        <family val="2"/>
      </rPr>
      <t xml:space="preserve">a. Sin soporte de las evidencias de ejecución del control
b. ninguno de los controles se encuentra documentado.
</t>
    </r>
    <r>
      <rPr>
        <b/>
        <sz val="11"/>
        <color rgb="FF000000"/>
        <rFont val="Arial Narrow"/>
        <family val="2"/>
      </rPr>
      <t>2. Frente a los planes de ejecución se observa
a. Plan_1</t>
    </r>
    <r>
      <rPr>
        <sz val="11"/>
        <color rgb="FF000000"/>
        <rFont val="Arial Narrow"/>
        <family val="2"/>
      </rPr>
      <t>: sin observaciones (Se espera implementación para el ultimo trimestre)</t>
    </r>
  </si>
  <si>
    <r>
      <t xml:space="preserve">1) Riesgo con nivel de severidad residual "alto" sin evidencias de las ejecución de los controles y bajo nivel de avance en los planes de reducción. 
2) No se identifican controles que mitiguen la subcausa de "inadecuado seguimiento a la ejecución de los planes de mejora", "instrumentos de valoración" ni "seguimiento a la actualización de los sistemas de información"
3) Revisar frecuencia de las actividad que origina el riesgo con base a entregables del cronograma del plan Institucional de Autoevaluación
4) Frente a la ejecución de controles se identificó:
</t>
    </r>
    <r>
      <rPr>
        <b/>
        <sz val="11"/>
        <color theme="1"/>
        <rFont val="Arial Narrow"/>
        <family val="2"/>
      </rPr>
      <t>a)</t>
    </r>
    <r>
      <rPr>
        <sz val="11"/>
        <color theme="1"/>
        <rFont val="Arial Narrow"/>
        <family val="2"/>
      </rPr>
      <t xml:space="preserve"> </t>
    </r>
    <r>
      <rPr>
        <b/>
        <sz val="11"/>
        <color theme="1"/>
        <rFont val="Arial Narrow"/>
        <family val="2"/>
      </rPr>
      <t xml:space="preserve"> Control 1 y 2: </t>
    </r>
    <r>
      <rPr>
        <sz val="11"/>
        <color theme="1"/>
        <rFont val="Arial Narrow"/>
        <family val="2"/>
      </rPr>
      <t>No se evidencia cronograma del Plan Anual de Autoevaluación, aprobado por la subdirección académica, para la revisión de controles</t>
    </r>
    <r>
      <rPr>
        <b/>
        <sz val="11"/>
        <color theme="1"/>
        <rFont val="Arial Narrow"/>
        <family val="2"/>
      </rPr>
      <t xml:space="preserve">.  </t>
    </r>
    <r>
      <rPr>
        <sz val="11"/>
        <color theme="1"/>
        <rFont val="Arial Narrow"/>
        <family val="2"/>
      </rPr>
      <t xml:space="preserve">Por otra parte </t>
    </r>
    <r>
      <rPr>
        <b/>
        <sz val="11"/>
        <color theme="1"/>
        <rFont val="Arial Narrow"/>
        <family val="2"/>
      </rPr>
      <t xml:space="preserve">
b) Control 3: </t>
    </r>
    <r>
      <rPr>
        <sz val="11"/>
        <color theme="1"/>
        <rFont val="Arial Narrow"/>
        <family val="2"/>
      </rPr>
      <t>sin evidencia de ejecución</t>
    </r>
    <r>
      <rPr>
        <b/>
        <sz val="11"/>
        <color theme="1"/>
        <rFont val="Arial Narrow"/>
        <family val="2"/>
      </rPr>
      <t xml:space="preserve">
c) Control 4:</t>
    </r>
    <r>
      <rPr>
        <sz val="11"/>
        <color theme="1"/>
        <rFont val="Arial Narrow"/>
        <family val="2"/>
      </rPr>
      <t xml:space="preserve"> No se evidencia el cronograma para la renovación de las condiciones de calidad institucional, para revisión del control.
</t>
    </r>
    <r>
      <rPr>
        <b/>
        <sz val="11"/>
        <color theme="1"/>
        <rFont val="Arial Narrow"/>
        <family val="2"/>
      </rPr>
      <t>d) Control 5</t>
    </r>
    <r>
      <rPr>
        <sz val="11"/>
        <color theme="1"/>
        <rFont val="Arial Narrow"/>
        <family val="2"/>
      </rPr>
      <t xml:space="preserve">: Control correctivo y manual sobre los planes de mejora no ejecutados o con mínimo avance.  Se recomiendo ajustar el control, cambiando su ejecución a "detectivo" haciendo seguimiento periódico a la ejecución e implementación de los planes de mejoramiento
</t>
    </r>
    <r>
      <rPr>
        <b/>
        <sz val="11"/>
        <color theme="1"/>
        <rFont val="Arial Narrow"/>
        <family val="2"/>
      </rPr>
      <t>e)</t>
    </r>
    <r>
      <rPr>
        <sz val="11"/>
        <color theme="1"/>
        <rFont val="Arial Narrow"/>
        <family val="2"/>
      </rPr>
      <t xml:space="preserve"> La mayoría de los controles presentaran evidencia de sus ejecución entre el 3er y 5to año de la vigencia de la certificación.  Sin embargo, no se cuenta con la información o soportes de la certificación (fecha inicio y fecha finalización).
5) Frente a la ejecución de los planes de reducción:
a) Plan_1: Sin observaciones ni evidencias (se ejecutará en el último trimestre del año 2023)
b) Plan_2: No se adjunta evidencia de las observaciones realizadas, como son las mesas de trabajo para articular el procedimiento y el formato de planes de mejoramiento.</t>
    </r>
  </si>
  <si>
    <r>
      <rPr>
        <b/>
        <sz val="11"/>
        <color rgb="FF000000"/>
        <rFont val="Arial Narrow"/>
        <family val="2"/>
      </rPr>
      <t xml:space="preserve">1. Frente a los controles se observa:
</t>
    </r>
    <r>
      <rPr>
        <sz val="11"/>
        <color rgb="FF000000"/>
        <rFont val="Arial Narrow"/>
        <family val="2"/>
      </rPr>
      <t xml:space="preserve">a. No es posible verificar las evidencias ejecución de los controles porque poseen reserva documental.
</t>
    </r>
  </si>
  <si>
    <t>De los sesenta y un (61) controles identificados se observó que el 38% (23) corresponden a controles correctivos, lo que indica que estos son accionados a la salida del proceso una vez se materializa el riesgo.  Por lo anterior se recomienda dar prioridad al establecimiento de controles preventivos y detectivos que mitiguen la probabilidad de ocurrencia o materialización de los riesgos.</t>
  </si>
  <si>
    <r>
      <t xml:space="preserve">Efectuar revisión a la </t>
    </r>
    <r>
      <rPr>
        <b/>
        <i/>
        <sz val="11"/>
        <color theme="1"/>
        <rFont val="Calibri"/>
        <family val="2"/>
        <scheme val="minor"/>
      </rPr>
      <t>Frecuencia de Ejecución de la Actividad</t>
    </r>
    <r>
      <rPr>
        <sz val="11"/>
        <color theme="1"/>
        <rFont val="Calibri"/>
        <family val="2"/>
        <scheme val="minor"/>
      </rPr>
      <t xml:space="preserve"> de los siguientes procesos, ya que una estimación errada en la frecuencia impacta directamente en la probabilidad del riesgo:
a) </t>
    </r>
    <r>
      <rPr>
        <i/>
        <sz val="11"/>
        <color theme="1"/>
        <rFont val="Calibri"/>
        <family val="2"/>
        <scheme val="minor"/>
      </rPr>
      <t>Apropiación social del conocimiento y del patrimonio (8)</t>
    </r>
    <r>
      <rPr>
        <sz val="11"/>
        <color theme="1"/>
        <rFont val="Calibri"/>
        <family val="2"/>
        <scheme val="minor"/>
      </rPr>
      <t xml:space="preserve">; su frecuencia no es consistente con su unidad de medida, títulos impresos y digitales APR-01.
b) </t>
    </r>
    <r>
      <rPr>
        <i/>
        <sz val="11"/>
        <color theme="1"/>
        <rFont val="Calibri"/>
        <family val="2"/>
        <scheme val="minor"/>
      </rPr>
      <t>Direccionamiento Estratégico (1);</t>
    </r>
    <r>
      <rPr>
        <sz val="11"/>
        <color theme="1"/>
        <rFont val="Calibri"/>
        <family val="2"/>
        <scheme val="minor"/>
      </rPr>
      <t xml:space="preserve"> la frecuencia se estimo con base en un cronograma y no en los entregables definidas en el cronograma de actividades del Plan Institucional de Autoevaluación DIR-02.
c) </t>
    </r>
    <r>
      <rPr>
        <i/>
        <sz val="11"/>
        <color theme="1"/>
        <rFont val="Calibri"/>
        <family val="2"/>
        <scheme val="minor"/>
      </rPr>
      <t>Formación (5);</t>
    </r>
    <r>
      <rPr>
        <sz val="11"/>
        <color theme="1"/>
        <rFont val="Calibri"/>
        <family val="2"/>
        <scheme val="minor"/>
      </rPr>
      <t xml:space="preserve"> la frecuencia se estimo con base en la cantidad de programas y no en los entregables definidos en el cronograma de actividades del Plan Institucional de Autoevaluación FOR-02.
d)</t>
    </r>
    <r>
      <rPr>
        <i/>
        <sz val="11"/>
        <color theme="1"/>
        <rFont val="Calibri"/>
        <family val="2"/>
        <scheme val="minor"/>
      </rPr>
      <t xml:space="preserve"> Contabilidad y Presupuesto (10);</t>
    </r>
    <r>
      <rPr>
        <sz val="11"/>
        <color theme="1"/>
        <rFont val="Calibri"/>
        <family val="2"/>
        <scheme val="minor"/>
      </rPr>
      <t xml:space="preserve"> su frecuencia no es consistente con su unidad de medida de Declaraciones y contribuciones PRE-01.
Por lo anterior, se recomienda efectuar revisión y actualización del Mapa
</t>
    </r>
  </si>
  <si>
    <t>Se identificó que el 100% (61) de los controles del Mapa de Riesgo Operativo se ejecutan de forma "Manual"; lo que quiere decir, que todos los controles se ejecutan por personas y llevan implícito el error humano.  Por lo cual es importante desarrollar acciones para la automatización de controles que permitan fortalecer la gestión del riesgo.</t>
  </si>
  <si>
    <t xml:space="preserve">Con base en la información contenida en el Mapa de Riesgo Operativo, se identificó que el 92% (56) del total de los controles dejan registro o evidencia de su ejecución.  Sin embargo, al efectuar revisión de las evidencias aportadas de la ejecución de los controles se observó que sólo el 30%  (18) del total de los controles cuentan con evidencias suficientes de su ejecución.  </t>
  </si>
  <si>
    <r>
      <t xml:space="preserve">De los veintinueve (29) planes de reducción, se reportó en el </t>
    </r>
    <r>
      <rPr>
        <i/>
        <sz val="11"/>
        <color theme="1"/>
        <rFont val="Calibri"/>
        <family val="2"/>
        <scheme val="minor"/>
      </rPr>
      <t>Mapa de Riesgo Operativo</t>
    </r>
    <r>
      <rPr>
        <sz val="11"/>
        <color theme="1"/>
        <rFont val="Calibri"/>
        <family val="2"/>
        <scheme val="minor"/>
      </rPr>
      <t xml:space="preserve"> que veintisiete (27) se encuentran en ejecución y dos (2) no cuentan con información.  Sin embargo, en revisión a las evidencias aportadas de la ejecución de los planes de reducción, se observó que sólo el 41% del total de los planes cuentan con evidencia suficiente de su ejecución, por lo cual no es posible identificar claramente el impacto que tienen los planes sobre los riesgos residuales como parte del tratamiento del riesgo.</t>
    </r>
  </si>
  <si>
    <t>Mejorar la redacción en la identificación del riesgo a partir de las observaciones de la columna BI de la hoja "2. Mapa"</t>
  </si>
  <si>
    <t>1. Riesgo residual mayor con un nivel de severidad "alto", sin evidencias ni observaciones de la ejecución de los tres (3) controles ni del  (1) planes de reducción.
2. Se identificaron 3 controles, todos manuales y sólo dos (2) documentados.  Se sugiere incluir acciones para su documentación; por otra parte, no se identifica donde se encuentran documentados los controles,
3. No es posible identificar si se ha presentado la materialización de este riesgo.</t>
  </si>
  <si>
    <t>Se identificaron cuatro (4) riesgos en el Mapa de Riesgo Operativo con un nivel de severidad residual "alto", sin el registro o evidencia suficiente de la ejecución de controles ni de los planes de reducción.  Se recomienda atender de forma inmediata estos riesgos, trabajando en el diseño de sus controles, de tal manera que su riesgo residual se ubique en un nivel de severidad "Moderado".</t>
  </si>
  <si>
    <r>
      <t xml:space="preserve">De los veintinueve (29) planes de reducción, se reportó en el </t>
    </r>
    <r>
      <rPr>
        <i/>
        <sz val="11"/>
        <color theme="1"/>
        <rFont val="Calibri"/>
        <family val="2"/>
        <scheme val="minor"/>
      </rPr>
      <t>Mapa de Riesgo Operativo</t>
    </r>
    <r>
      <rPr>
        <sz val="11"/>
        <color theme="1"/>
        <rFont val="Calibri"/>
        <family val="2"/>
        <scheme val="minor"/>
      </rPr>
      <t xml:space="preserve"> que veintisiete (27) se encuentran en ejecución y dos (2) no cuentan con información.  Sin embargo, en revisión a las evidencias aportadas de la ejecución de los planes de reducción, se observó que sólo el 41% del total de los planes cuentan con evidencia suficiente de su ejecución, por lo cual no es posible identificar claramente el impacto que tienen los planes como parte del tratamiento del riesgo.  Por lo cual se recomienda, formular acciones contundentes en los planes de reducción enfocadas en mejorar el diseño del control y atacar las causas del riesgo.</t>
    </r>
  </si>
  <si>
    <t xml:space="preserve">Con respecto a la documentación de los controles, se identificó que el 46% (28) del total de los controles se encuentran sin documentar.   Por otra parte, se identificó que los controles en estado "documentado" no hacen referencia al documento donde se encuentran soportados (manuales, política, procedimiento, etc..).  Por lo anterior se recomienda implementar acciones encaminadas a la documentación y referenciación de controles. </t>
  </si>
  <si>
    <r>
      <t xml:space="preserve">Con base en el diseño de los controles del Mapa de Riesgo Operativo, se identificaron las siguientes debilidades:
a) Se identificaron tres (3) controles asociados a los procesos de </t>
    </r>
    <r>
      <rPr>
        <i/>
        <sz val="11"/>
        <color theme="1"/>
        <rFont val="Calibri"/>
        <family val="2"/>
        <scheme val="minor"/>
      </rPr>
      <t>Apropiación social del conocimiento y del patrimonio e Investigación</t>
    </r>
    <r>
      <rPr>
        <sz val="11"/>
        <color theme="1"/>
        <rFont val="Calibri"/>
        <family val="2"/>
        <scheme val="minor"/>
      </rPr>
      <t xml:space="preserve"> donde sus atributos son correctivos, manuales y sin documentar. 
b) Del proceso de </t>
    </r>
    <r>
      <rPr>
        <i/>
        <sz val="11"/>
        <color theme="1"/>
        <rFont val="Calibri"/>
        <family val="2"/>
        <scheme val="minor"/>
      </rPr>
      <t>Direccionamiento Estratégico</t>
    </r>
    <r>
      <rPr>
        <sz val="11"/>
        <color theme="1"/>
        <rFont val="Calibri"/>
        <family val="2"/>
        <scheme val="minor"/>
      </rPr>
      <t xml:space="preserve"> se identificó que sus controles no mitiguen las subcausas de riesgo de "inadecuado seguimiento a la ejecución de los planes de mejora", "instrumentos de valoración" ni "seguimiento a la actualización de los sistemas de información".
c) Del procedimiento de </t>
    </r>
    <r>
      <rPr>
        <i/>
        <sz val="11"/>
        <color theme="1"/>
        <rFont val="Calibri"/>
        <family val="2"/>
        <scheme val="minor"/>
      </rPr>
      <t>Formación</t>
    </r>
    <r>
      <rPr>
        <sz val="11"/>
        <color theme="1"/>
        <rFont val="Calibri"/>
        <family val="2"/>
        <scheme val="minor"/>
      </rPr>
      <t xml:space="preserve"> se identificó que sus controles no mitigan las subcausas de riesgo de: "Demoras en la revisión de estudios previos" ni "Demoras en la aprobación del plan de adquisiciones".
d) Por último, se observó que el 46% de los controles se encuentran sin documentar.
Se recomienda mejorar el diseño de controles a partir de las observaciones de la columna BI de la hoja "2. Mapa".</t>
    </r>
  </si>
  <si>
    <t xml:space="preserve">Dado que no es posible identificar en el Mapa de Riesgo Operativo la materialización de los riesgos, se recomienda diseñar un mecanismo para el reporte y medición de las materializaciones del riesgo. </t>
  </si>
  <si>
    <t>1. Revisar la frecuencia de la actividad que origina el riesgo (sólo 10 veces al año).
2. Se identificaron cuatro (4) controles, todos manuales y uno (1) no se encuentra documentado.  Se sugiere incluir acciones para documentar el control, asimismo no se identifica donde están documentados los controles (3)
3. Se indica que el riesgo de contabilidad y presupuesto del Mapa de Riesgo operativo, se encuentra en proceso de revisión; sin embargo, este riesgo se detalla en el mapa como ya implementado.
4. Nivel de severidad baja, no se requiere de la formulación de planes de reducción.</t>
  </si>
  <si>
    <r>
      <t>1) Riesgo con nivel de severidad residual "alto", con debilidades en los controles y sin evidencia de la ejecución de los controles, ni planes de reducción.
2) Revisar frecuencia, con base en entregables del cronograma del plan anual de autoevaluación
3) Revisar la afectación del riesgo reputacional/económico
4) Controles no mitigan las subcausas del riesgo de: "falta de ejecución del plan anual de autoevaluación" ni el de "inadecuado seguimiento a los planes de mejora de  los programas de maestría".  Se recomienda incluir actividades de control y seguimiento a la ejecución del Plan anual de autoevaluación (cronograma) y a la ejecución de los planes de mejora de los programas.
5) Las evidencias de ejecución del control se evidenciaran mínimo al tercer año de la vigencia de las condiciones</t>
    </r>
    <r>
      <rPr>
        <b/>
        <sz val="11"/>
        <rFont val="Arial Narrow"/>
        <family val="2"/>
      </rPr>
      <t xml:space="preserve">
6) No es posible identificar el Plan Anual de Autoevaluación, ni su ejecución.
7) Dado que cada programa presenta una fecha diferente de renovación del registro, no es posible identificar  la aplicación de los controles.
</t>
    </r>
    <r>
      <rPr>
        <sz val="11"/>
        <rFont val="Arial Narrow"/>
        <family val="2"/>
      </rPr>
      <t>8) Se identificaron 3 controles, todos manuales, los cuales indicar estar documentados. Sin embargo, no se indica dónde.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</si>
</sst>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65"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sz val="11"/>
      <color theme="1"/>
      <name val="Calibri"/>
      <family val="2"/>
      <scheme val="minor"/>
    </font>
    <font>
      <b/>
      <sz val="22"/>
      <color theme="1"/>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4"/>
      <color rgb="FF000000"/>
      <name val="Arial Narrow"/>
      <family val="2"/>
    </font>
    <font>
      <b/>
      <sz val="12"/>
      <name val="Arial Narrow"/>
      <family val="2"/>
    </font>
    <font>
      <b/>
      <sz val="26"/>
      <color theme="1"/>
      <name val="Arial Narrow"/>
      <family val="2"/>
    </font>
    <font>
      <sz val="10"/>
      <name val="Arial"/>
      <family val="2"/>
    </font>
    <font>
      <sz val="12"/>
      <name val="Times New Roman"/>
      <family val="1"/>
    </font>
    <font>
      <sz val="10"/>
      <name val="Arial Narrow"/>
      <family val="2"/>
    </font>
    <font>
      <b/>
      <sz val="14"/>
      <name val="Arial Narrow"/>
      <family val="2"/>
    </font>
    <font>
      <b/>
      <sz val="10"/>
      <name val="Arial Narrow"/>
      <family val="2"/>
    </font>
    <font>
      <b/>
      <sz val="10"/>
      <color theme="9" tint="-0.249977111117893"/>
      <name val="Arial Narrow"/>
      <family val="2"/>
    </font>
    <font>
      <sz val="12"/>
      <name val="Arial Narrow"/>
      <family val="2"/>
    </font>
    <font>
      <sz val="26"/>
      <color theme="1"/>
      <name val="Arial Narrow"/>
      <family val="2"/>
    </font>
    <font>
      <sz val="16"/>
      <color theme="1"/>
      <name val="Arial Narrow"/>
      <family val="2"/>
    </font>
    <font>
      <b/>
      <sz val="16"/>
      <color theme="1"/>
      <name val="Arial Narrow"/>
      <family val="2"/>
    </font>
    <font>
      <sz val="16"/>
      <name val="Arial Narrow"/>
      <family val="2"/>
    </font>
    <font>
      <sz val="12"/>
      <color rgb="FF0070C0"/>
      <name val="Arial Narrow"/>
      <family val="2"/>
    </font>
    <font>
      <b/>
      <sz val="10"/>
      <color theme="1"/>
      <name val="Arial Narrow"/>
      <family val="2"/>
    </font>
    <font>
      <sz val="20"/>
      <color rgb="FF002060"/>
      <name val="Arial Narrow"/>
      <family val="2"/>
    </font>
    <font>
      <b/>
      <sz val="12"/>
      <color rgb="FF0070C0"/>
      <name val="Arial Narrow"/>
      <family val="2"/>
    </font>
    <font>
      <b/>
      <sz val="11"/>
      <color theme="0"/>
      <name val="Arial Narrow"/>
      <family val="2"/>
    </font>
    <font>
      <sz val="11"/>
      <color theme="0"/>
      <name val="Arial Narrow"/>
      <family val="2"/>
    </font>
    <font>
      <b/>
      <sz val="11"/>
      <color theme="0" tint="-4.9989318521683403E-2"/>
      <name val="Arial Narrow"/>
      <family val="2"/>
    </font>
    <font>
      <sz val="11"/>
      <color theme="0" tint="-4.9989318521683403E-2"/>
      <name val="Arial Narrow"/>
      <family val="2"/>
    </font>
    <font>
      <b/>
      <sz val="26"/>
      <color theme="0" tint="-4.9989318521683403E-2"/>
      <name val="Arial Narrow"/>
      <family val="2"/>
    </font>
    <font>
      <u/>
      <sz val="11"/>
      <color theme="0" tint="-4.9989318521683403E-2"/>
      <name val="Arial Narrow"/>
      <family val="2"/>
    </font>
    <font>
      <sz val="9"/>
      <color theme="1"/>
      <name val="Arial Narrow"/>
      <family val="2"/>
    </font>
    <font>
      <b/>
      <sz val="5"/>
      <name val="Arial Narrow"/>
      <family val="2"/>
    </font>
    <font>
      <b/>
      <sz val="16"/>
      <color rgb="FF000000"/>
      <name val="Arial Narrow"/>
      <family val="2"/>
    </font>
    <font>
      <b/>
      <sz val="10"/>
      <color rgb="FF000000"/>
      <name val="Arial Narrow"/>
      <family val="2"/>
    </font>
    <font>
      <b/>
      <u/>
      <sz val="10"/>
      <name val="Arial Narrow"/>
      <family val="2"/>
    </font>
    <font>
      <b/>
      <sz val="24"/>
      <color rgb="FF000000"/>
      <name val="Arial Narrow"/>
      <family val="2"/>
    </font>
    <font>
      <sz val="8"/>
      <name val="Calibri"/>
      <family val="2"/>
      <scheme val="minor"/>
    </font>
    <font>
      <sz val="11"/>
      <color rgb="FF0070C0"/>
      <name val="Arial Narrow"/>
      <family val="2"/>
    </font>
    <font>
      <sz val="11"/>
      <color rgb="FF000000"/>
      <name val="Arial Narrow"/>
      <family val="2"/>
    </font>
    <font>
      <sz val="11"/>
      <color rgb="FFFF0000"/>
      <name val="Arial Narrow"/>
      <family val="2"/>
    </font>
    <font>
      <b/>
      <sz val="11"/>
      <color rgb="FFFF0000"/>
      <name val="Arial Narrow"/>
      <family val="2"/>
    </font>
    <font>
      <sz val="11"/>
      <color rgb="FF00B050"/>
      <name val="Arial Narrow"/>
      <family val="2"/>
    </font>
    <font>
      <sz val="11"/>
      <color rgb="FFFFC000"/>
      <name val="Arial Narrow"/>
      <family val="2"/>
    </font>
    <font>
      <b/>
      <sz val="11"/>
      <name val="Arial Narrow"/>
      <family val="2"/>
    </font>
    <font>
      <b/>
      <sz val="16"/>
      <name val="Arial Narrow"/>
      <family val="2"/>
    </font>
    <font>
      <u/>
      <sz val="11"/>
      <color theme="10"/>
      <name val="Calibri"/>
      <family val="2"/>
      <scheme val="minor"/>
    </font>
    <font>
      <sz val="11"/>
      <color rgb="FF000000"/>
      <name val="Arial Narrow"/>
      <family val="2"/>
    </font>
    <font>
      <i/>
      <sz val="11"/>
      <color rgb="FF000000"/>
      <name val="Arial Narrow"/>
      <family val="2"/>
    </font>
    <font>
      <sz val="11"/>
      <name val="Arial Narrow"/>
      <family val="2"/>
    </font>
    <font>
      <sz val="11"/>
      <color theme="1"/>
      <name val="Arial Narrow"/>
      <family val="2"/>
    </font>
    <font>
      <b/>
      <sz val="11"/>
      <color theme="0"/>
      <name val="Calibri"/>
      <family val="2"/>
      <scheme val="minor"/>
    </font>
    <font>
      <b/>
      <sz val="11"/>
      <color theme="1"/>
      <name val="Calibri"/>
      <family val="2"/>
      <scheme val="minor"/>
    </font>
    <font>
      <u/>
      <sz val="11"/>
      <color theme="1"/>
      <name val="Arial Narrow"/>
      <family val="2"/>
    </font>
    <font>
      <b/>
      <sz val="11"/>
      <color rgb="FF000000"/>
      <name val="Arial Narrow"/>
      <family val="2"/>
    </font>
    <font>
      <i/>
      <sz val="11"/>
      <color theme="1"/>
      <name val="Calibri"/>
      <family val="2"/>
      <scheme val="minor"/>
    </font>
    <font>
      <b/>
      <i/>
      <sz val="11"/>
      <color theme="1"/>
      <name val="Calibri"/>
      <family val="2"/>
      <scheme val="minor"/>
    </font>
    <font>
      <sz val="9"/>
      <color theme="1"/>
      <name val="Calibri"/>
      <family val="2"/>
      <scheme val="minor"/>
    </font>
    <font>
      <b/>
      <sz val="11"/>
      <color rgb="FFFFFF99"/>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BFBFBF"/>
        <bgColor indexed="64"/>
      </patternFill>
    </fill>
    <fill>
      <patternFill patternType="solid">
        <fgColor rgb="FFD9D9D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rgb="FFFFFFCC"/>
        <bgColor indexed="64"/>
      </patternFill>
    </fill>
    <fill>
      <patternFill patternType="solid">
        <fgColor rgb="FFFFFF99"/>
        <bgColor indexed="64"/>
      </patternFill>
    </fill>
    <fill>
      <patternFill patternType="solid">
        <fgColor rgb="FFCCFFCC"/>
        <bgColor indexed="64"/>
      </patternFill>
    </fill>
    <fill>
      <patternFill patternType="solid">
        <fgColor theme="4" tint="-0.249977111117893"/>
        <bgColor indexed="64"/>
      </patternFill>
    </fill>
    <fill>
      <patternFill patternType="solid">
        <fgColor theme="7" tint="-0.249977111117893"/>
        <bgColor indexed="64"/>
      </patternFill>
    </fill>
    <fill>
      <patternFill patternType="solid">
        <fgColor theme="6" tint="-0.499984740745262"/>
        <bgColor indexed="64"/>
      </patternFill>
    </fill>
    <fill>
      <patternFill patternType="solid">
        <fgColor theme="3" tint="-0.249977111117893"/>
        <bgColor indexed="64"/>
      </patternFill>
    </fill>
    <fill>
      <patternFill patternType="solid">
        <fgColor theme="2" tint="-0.499984740745262"/>
        <bgColor indexed="64"/>
      </patternFill>
    </fill>
    <fill>
      <patternFill patternType="solid">
        <fgColor rgb="FF996600"/>
        <bgColor indexed="64"/>
      </patternFill>
    </fill>
    <fill>
      <patternFill patternType="solid">
        <fgColor theme="8" tint="-0.249977111117893"/>
        <bgColor indexed="64"/>
      </patternFill>
    </fill>
    <fill>
      <patternFill patternType="solid">
        <fgColor theme="6" tint="-0.249977111117893"/>
        <bgColor indexed="64"/>
      </patternFill>
    </fill>
    <fill>
      <patternFill patternType="solid">
        <fgColor theme="1" tint="0.249977111117893"/>
        <bgColor indexed="64"/>
      </patternFill>
    </fill>
    <fill>
      <patternFill patternType="solid">
        <fgColor theme="7" tint="0.79998168889431442"/>
        <bgColor indexed="64"/>
      </patternFill>
    </fill>
    <fill>
      <patternFill patternType="solid">
        <fgColor rgb="FFFFFF00"/>
        <bgColor indexed="64"/>
      </patternFill>
    </fill>
    <fill>
      <patternFill patternType="solid">
        <fgColor rgb="FFDDD9C4"/>
        <bgColor indexed="64"/>
      </patternFill>
    </fill>
    <fill>
      <patternFill patternType="solid">
        <fgColor rgb="FFCCFFCC"/>
        <bgColor rgb="FFFFFF99"/>
      </patternFill>
    </fill>
    <fill>
      <patternFill patternType="solid">
        <fgColor theme="5" tint="0.39997558519241921"/>
        <bgColor theme="9" tint="0.39997558519241921"/>
      </patternFill>
    </fill>
    <fill>
      <patternFill patternType="solid">
        <fgColor theme="9" tint="-0.249977111117893"/>
        <bgColor indexed="64"/>
      </patternFill>
    </fill>
    <fill>
      <patternFill patternType="solid">
        <fgColor theme="6" tint="0.39997558519241921"/>
        <bgColor indexed="64"/>
      </patternFill>
    </fill>
  </fills>
  <borders count="11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bottom style="dashed">
        <color theme="9" tint="-0.24994659260841701"/>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ashed">
        <color theme="9" tint="-0.249977111117893"/>
      </left>
      <right style="dashed">
        <color theme="9" tint="-0.249977111117893"/>
      </right>
      <top/>
      <bottom style="dashed">
        <color theme="9" tint="-0.249977111117893"/>
      </bottom>
      <diagonal/>
    </border>
    <border>
      <left style="dashed">
        <color theme="9" tint="-0.249977111117893"/>
      </left>
      <right/>
      <top style="dashed">
        <color theme="9" tint="-0.249977111117893"/>
      </top>
      <bottom style="dashed">
        <color theme="9" tint="-0.249977111117893"/>
      </bottom>
      <diagonal/>
    </border>
    <border>
      <left/>
      <right/>
      <top style="dashed">
        <color theme="9" tint="-0.249977111117893"/>
      </top>
      <bottom style="dashed">
        <color theme="9" tint="-0.249977111117893"/>
      </bottom>
      <diagonal/>
    </border>
    <border>
      <left/>
      <right style="dashed">
        <color theme="9" tint="-0.249977111117893"/>
      </right>
      <top style="dashed">
        <color theme="9" tint="-0.249977111117893"/>
      </top>
      <bottom style="dashed">
        <color theme="9" tint="-0.249977111117893"/>
      </bottom>
      <diagonal/>
    </border>
    <border>
      <left style="dashed">
        <color theme="9" tint="-0.249977111117893"/>
      </left>
      <right style="dashed">
        <color theme="9" tint="-0.249977111117893"/>
      </right>
      <top style="dashed">
        <color theme="9" tint="-0.249977111117893"/>
      </top>
      <bottom style="dashed">
        <color theme="9" tint="-0.249977111117893"/>
      </bottom>
      <diagonal/>
    </border>
    <border>
      <left style="dashed">
        <color theme="9" tint="-0.249977111117893"/>
      </left>
      <right/>
      <top/>
      <bottom style="dashed">
        <color theme="9" tint="-0.249977111117893"/>
      </bottom>
      <diagonal/>
    </border>
    <border>
      <left style="dashed">
        <color theme="9" tint="-0.24994659260841701"/>
      </left>
      <right style="dashed">
        <color theme="9" tint="-0.249977111117893"/>
      </right>
      <top/>
      <bottom/>
      <diagonal/>
    </border>
    <border>
      <left style="dashed">
        <color theme="9" tint="-0.249977111117893"/>
      </left>
      <right style="dashed">
        <color theme="9" tint="-0.24994659260841701"/>
      </right>
      <top/>
      <bottom/>
      <diagonal/>
    </border>
    <border>
      <left style="medium">
        <color theme="9" tint="-0.499984740745262"/>
      </left>
      <right style="medium">
        <color theme="9" tint="-0.499984740745262"/>
      </right>
      <top style="medium">
        <color theme="9" tint="-0.499984740745262"/>
      </top>
      <bottom style="medium">
        <color theme="9" tint="-0.499984740745262"/>
      </bottom>
      <diagonal/>
    </border>
    <border>
      <left style="medium">
        <color theme="9" tint="-0.499984740745262"/>
      </left>
      <right style="dashed">
        <color theme="9" tint="-0.24994659260841701"/>
      </right>
      <top style="medium">
        <color theme="9" tint="-0.499984740745262"/>
      </top>
      <bottom/>
      <diagonal/>
    </border>
    <border>
      <left style="dashed">
        <color theme="9" tint="-0.24994659260841701"/>
      </left>
      <right style="dashed">
        <color theme="9" tint="-0.24994659260841701"/>
      </right>
      <top style="medium">
        <color theme="9" tint="-0.499984740745262"/>
      </top>
      <bottom/>
      <diagonal/>
    </border>
    <border>
      <left style="dashed">
        <color theme="9" tint="-0.24994659260841701"/>
      </left>
      <right style="dashed">
        <color theme="9" tint="-0.249977111117893"/>
      </right>
      <top style="medium">
        <color theme="9" tint="-0.499984740745262"/>
      </top>
      <bottom/>
      <diagonal/>
    </border>
    <border>
      <left style="dashed">
        <color theme="9" tint="-0.249977111117893"/>
      </left>
      <right style="dashed">
        <color theme="9" tint="-0.249977111117893"/>
      </right>
      <top style="medium">
        <color theme="9" tint="-0.499984740745262"/>
      </top>
      <bottom style="dashed">
        <color theme="9" tint="-0.249977111117893"/>
      </bottom>
      <diagonal/>
    </border>
    <border>
      <left style="dashed">
        <color theme="9" tint="-0.249977111117893"/>
      </left>
      <right style="dashed">
        <color theme="9" tint="-0.24994659260841701"/>
      </right>
      <top style="medium">
        <color theme="9" tint="-0.499984740745262"/>
      </top>
      <bottom/>
      <diagonal/>
    </border>
    <border>
      <left style="dashed">
        <color theme="9" tint="-0.24994659260841701"/>
      </left>
      <right style="dashed">
        <color theme="9" tint="-0.24994659260841701"/>
      </right>
      <top style="medium">
        <color theme="9" tint="-0.499984740745262"/>
      </top>
      <bottom style="dashed">
        <color theme="9" tint="-0.24994659260841701"/>
      </bottom>
      <diagonal/>
    </border>
    <border>
      <left style="dashed">
        <color theme="9" tint="-0.24994659260841701"/>
      </left>
      <right style="medium">
        <color theme="9" tint="-0.499984740745262"/>
      </right>
      <top style="medium">
        <color theme="9" tint="-0.499984740745262"/>
      </top>
      <bottom style="dashed">
        <color theme="9" tint="-0.24994659260841701"/>
      </bottom>
      <diagonal/>
    </border>
    <border>
      <left style="medium">
        <color theme="9" tint="-0.499984740745262"/>
      </left>
      <right style="dashed">
        <color theme="9" tint="-0.24994659260841701"/>
      </right>
      <top/>
      <bottom/>
      <diagonal/>
    </border>
    <border>
      <left style="dashed">
        <color theme="9" tint="-0.24994659260841701"/>
      </left>
      <right style="medium">
        <color theme="9" tint="-0.499984740745262"/>
      </right>
      <top style="dashed">
        <color theme="9" tint="-0.24994659260841701"/>
      </top>
      <bottom style="dashed">
        <color theme="9" tint="-0.24994659260841701"/>
      </bottom>
      <diagonal/>
    </border>
    <border>
      <left style="medium">
        <color theme="9" tint="-0.499984740745262"/>
      </left>
      <right style="dashed">
        <color theme="9" tint="-0.24994659260841701"/>
      </right>
      <top/>
      <bottom style="medium">
        <color theme="9" tint="-0.499984740745262"/>
      </bottom>
      <diagonal/>
    </border>
    <border>
      <left style="dashed">
        <color theme="9" tint="-0.24994659260841701"/>
      </left>
      <right style="dashed">
        <color theme="9" tint="-0.24994659260841701"/>
      </right>
      <top/>
      <bottom style="medium">
        <color theme="9" tint="-0.499984740745262"/>
      </bottom>
      <diagonal/>
    </border>
    <border>
      <left style="dashed">
        <color theme="9" tint="-0.24994659260841701"/>
      </left>
      <right style="dashed">
        <color theme="9" tint="-0.249977111117893"/>
      </right>
      <top/>
      <bottom style="medium">
        <color theme="9" tint="-0.499984740745262"/>
      </bottom>
      <diagonal/>
    </border>
    <border>
      <left style="dashed">
        <color theme="9" tint="-0.249977111117893"/>
      </left>
      <right style="dashed">
        <color theme="9" tint="-0.249977111117893"/>
      </right>
      <top style="dashed">
        <color theme="9" tint="-0.249977111117893"/>
      </top>
      <bottom style="medium">
        <color theme="9" tint="-0.499984740745262"/>
      </bottom>
      <diagonal/>
    </border>
    <border>
      <left style="dashed">
        <color theme="9" tint="-0.249977111117893"/>
      </left>
      <right style="dashed">
        <color theme="9" tint="-0.24994659260841701"/>
      </right>
      <top/>
      <bottom style="medium">
        <color theme="9" tint="-0.499984740745262"/>
      </bottom>
      <diagonal/>
    </border>
    <border>
      <left style="dashed">
        <color theme="9" tint="-0.24994659260841701"/>
      </left>
      <right style="dashed">
        <color theme="9" tint="-0.24994659260841701"/>
      </right>
      <top style="dashed">
        <color theme="9" tint="-0.24994659260841701"/>
      </top>
      <bottom style="medium">
        <color theme="9" tint="-0.499984740745262"/>
      </bottom>
      <diagonal/>
    </border>
    <border>
      <left style="dashed">
        <color theme="9" tint="-0.24994659260841701"/>
      </left>
      <right style="medium">
        <color theme="9" tint="-0.499984740745262"/>
      </right>
      <top style="dashed">
        <color theme="9" tint="-0.24994659260841701"/>
      </top>
      <bottom style="medium">
        <color theme="9" tint="-0.499984740745262"/>
      </bottom>
      <diagonal/>
    </border>
    <border>
      <left/>
      <right/>
      <top/>
      <bottom style="dashed">
        <color theme="9" tint="-0.249977111117893"/>
      </bottom>
      <diagonal/>
    </border>
    <border>
      <left/>
      <right style="dashed">
        <color theme="9" tint="-0.249977111117893"/>
      </right>
      <top/>
      <bottom style="dashed">
        <color theme="9" tint="-0.249977111117893"/>
      </bottom>
      <diagonal/>
    </border>
    <border>
      <left/>
      <right/>
      <top style="dashed">
        <color theme="9" tint="-0.24994659260841701"/>
      </top>
      <bottom style="dashed">
        <color theme="9" tint="-0.249977111117893"/>
      </bottom>
      <diagonal/>
    </border>
    <border>
      <left/>
      <right style="dashed">
        <color theme="9" tint="-0.249977111117893"/>
      </right>
      <top style="dashed">
        <color theme="9" tint="-0.24994659260841701"/>
      </top>
      <bottom style="dashed">
        <color theme="9" tint="-0.249977111117893"/>
      </bottom>
      <diagonal/>
    </border>
    <border>
      <left style="dashed">
        <color theme="9" tint="-0.24994659260841701"/>
      </left>
      <right/>
      <top style="dashed">
        <color theme="9" tint="-0.24994659260841701"/>
      </top>
      <bottom style="medium">
        <color theme="9" tint="-0.499984740745262"/>
      </bottom>
      <diagonal/>
    </border>
    <border>
      <left/>
      <right/>
      <top style="medium">
        <color theme="9" tint="-0.499984740745262"/>
      </top>
      <bottom style="dashed">
        <color theme="9" tint="-0.249977111117893"/>
      </bottom>
      <diagonal/>
    </border>
    <border>
      <left/>
      <right style="medium">
        <color theme="9" tint="-0.499984740745262"/>
      </right>
      <top style="medium">
        <color theme="9" tint="-0.499984740745262"/>
      </top>
      <bottom style="dashed">
        <color theme="9" tint="-0.249977111117893"/>
      </bottom>
      <diagonal/>
    </border>
    <border>
      <left/>
      <right style="medium">
        <color theme="9" tint="-0.499984740745262"/>
      </right>
      <top/>
      <bottom style="dashed">
        <color theme="9" tint="-0.249977111117893"/>
      </bottom>
      <diagonal/>
    </border>
    <border>
      <left style="dashed">
        <color theme="9" tint="-0.24994659260841701"/>
      </left>
      <right/>
      <top/>
      <bottom style="medium">
        <color theme="9" tint="-0.499984740745262"/>
      </bottom>
      <diagonal/>
    </border>
    <border>
      <left/>
      <right/>
      <top style="medium">
        <color theme="9" tint="-0.499984740745262"/>
      </top>
      <bottom style="dashed">
        <color theme="9" tint="-0.24994659260841701"/>
      </bottom>
      <diagonal/>
    </border>
    <border>
      <left style="dashed">
        <color theme="9" tint="-0.249977111117893"/>
      </left>
      <right/>
      <top style="dashed">
        <color theme="9" tint="-0.24994659260841701"/>
      </top>
      <bottom style="dashed">
        <color theme="9" tint="-0.249977111117893"/>
      </bottom>
      <diagonal/>
    </border>
    <border>
      <left/>
      <right/>
      <top/>
      <bottom style="medium">
        <color theme="9" tint="-0.499984740745262"/>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theme="9" tint="-0.499984740745262"/>
      </right>
      <top style="thin">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diagonal/>
    </border>
    <border>
      <left style="thin">
        <color theme="9" tint="-0.499984740745262"/>
      </left>
      <right style="thin">
        <color theme="9" tint="-0.499984740745262"/>
      </right>
      <top/>
      <bottom style="thin">
        <color theme="9" tint="-0.499984740745262"/>
      </bottom>
      <diagonal/>
    </border>
    <border>
      <left/>
      <right/>
      <top style="thin">
        <color theme="9" tint="-0.499984740745262"/>
      </top>
      <bottom/>
      <diagonal/>
    </border>
    <border>
      <left style="thin">
        <color theme="9" tint="-0.499984740745262"/>
      </left>
      <right/>
      <top/>
      <bottom/>
      <diagonal/>
    </border>
    <border>
      <left style="dashed">
        <color theme="9" tint="-0.249977111117893"/>
      </left>
      <right/>
      <top style="dashed">
        <color theme="9" tint="-0.249977111117893"/>
      </top>
      <bottom/>
      <diagonal/>
    </border>
    <border>
      <left/>
      <right/>
      <top style="dashed">
        <color theme="9" tint="-0.249977111117893"/>
      </top>
      <bottom/>
      <diagonal/>
    </border>
    <border>
      <left/>
      <right style="dashed">
        <color theme="9" tint="-0.249977111117893"/>
      </right>
      <top style="dashed">
        <color theme="9" tint="-0.249977111117893"/>
      </top>
      <bottom/>
      <diagonal/>
    </border>
    <border>
      <left/>
      <right style="medium">
        <color theme="9" tint="-0.499984740745262"/>
      </right>
      <top style="dashed">
        <color theme="9" tint="-0.249977111117893"/>
      </top>
      <bottom style="dashed">
        <color theme="9" tint="-0.249977111117893"/>
      </bottom>
      <diagonal/>
    </border>
    <border>
      <left style="dashed">
        <color theme="9" tint="-0.24994659260841701"/>
      </left>
      <right/>
      <top style="medium">
        <color theme="9" tint="-0.499984740745262"/>
      </top>
      <bottom style="dashed">
        <color theme="9" tint="-0.24994659260841701"/>
      </bottom>
      <diagonal/>
    </border>
    <border>
      <left/>
      <right/>
      <top style="dashed">
        <color theme="9" tint="-0.24994659260841701"/>
      </top>
      <bottom style="medium">
        <color theme="9" tint="-0.499984740745262"/>
      </bottom>
      <diagonal/>
    </border>
    <border>
      <left style="dashed">
        <color theme="9" tint="-0.249977111117893"/>
      </left>
      <right style="dashed">
        <color theme="9" tint="-0.249977111117893"/>
      </right>
      <top style="medium">
        <color theme="9" tint="-0.499984740745262"/>
      </top>
      <bottom style="dashed">
        <color theme="9" tint="-0.24994659260841701"/>
      </bottom>
      <diagonal/>
    </border>
    <border>
      <left style="dashed">
        <color theme="9" tint="-0.249977111117893"/>
      </left>
      <right style="dashed">
        <color theme="9" tint="-0.249977111117893"/>
      </right>
      <top style="dashed">
        <color theme="9" tint="-0.24994659260841701"/>
      </top>
      <bottom style="dashed">
        <color theme="9" tint="-0.24994659260841701"/>
      </bottom>
      <diagonal/>
    </border>
    <border>
      <left style="dashed">
        <color theme="9" tint="-0.249977111117893"/>
      </left>
      <right style="dashed">
        <color theme="9" tint="-0.249977111117893"/>
      </right>
      <top style="dashed">
        <color theme="9" tint="-0.24994659260841701"/>
      </top>
      <bottom style="medium">
        <color theme="9" tint="-0.499984740745262"/>
      </bottom>
      <diagonal/>
    </border>
    <border>
      <left style="dashed">
        <color theme="9" tint="-0.24994659260841701"/>
      </left>
      <right style="dashed">
        <color theme="9" tint="-0.249977111117893"/>
      </right>
      <top style="dashed">
        <color theme="9" tint="-0.24994659260841701"/>
      </top>
      <bottom style="dashed">
        <color theme="9" tint="-0.24994659260841701"/>
      </bottom>
      <diagonal/>
    </border>
    <border>
      <left style="dashed">
        <color theme="9" tint="-0.24994659260841701"/>
      </left>
      <right style="dashed">
        <color theme="9" tint="-0.249977111117893"/>
      </right>
      <top style="dashed">
        <color theme="9" tint="-0.24994659260841701"/>
      </top>
      <bottom style="medium">
        <color theme="9" tint="-0.499984740745262"/>
      </bottom>
      <diagonal/>
    </border>
    <border>
      <left style="dashed">
        <color theme="9" tint="-0.24994659260841701"/>
      </left>
      <right style="dashed">
        <color theme="9" tint="-0.249977111117893"/>
      </right>
      <top style="medium">
        <color theme="9" tint="-0.499984740745262"/>
      </top>
      <bottom style="dashed">
        <color theme="9" tint="-0.24994659260841701"/>
      </bottom>
      <diagonal/>
    </border>
    <border>
      <left/>
      <right style="dashed">
        <color theme="9" tint="-0.24994659260841701"/>
      </right>
      <top style="dashed">
        <color theme="9" tint="-0.249977111117893"/>
      </top>
      <bottom style="medium">
        <color theme="9" tint="-0.499984740745262"/>
      </bottom>
      <diagonal/>
    </border>
    <border>
      <left style="dashed">
        <color theme="9" tint="-0.24994659260841701"/>
      </left>
      <right style="dashed">
        <color theme="9" tint="-0.249977111117893"/>
      </right>
      <top style="dashed">
        <color theme="9" tint="-0.249977111117893"/>
      </top>
      <bottom style="medium">
        <color theme="9" tint="-0.499984740745262"/>
      </bottom>
      <diagonal/>
    </border>
    <border>
      <left/>
      <right style="dashed">
        <color theme="9" tint="-0.249977111117893"/>
      </right>
      <top/>
      <bottom style="dashed">
        <color theme="9" tint="-0.24994659260841701"/>
      </bottom>
      <diagonal/>
    </border>
    <border>
      <left style="dashed">
        <color theme="9" tint="-0.249977111117893"/>
      </left>
      <right/>
      <top style="medium">
        <color theme="9" tint="-0.499984740745262"/>
      </top>
      <bottom style="dashed">
        <color theme="9" tint="-0.249977111117893"/>
      </bottom>
      <diagonal/>
    </border>
    <border>
      <left/>
      <right style="dashed">
        <color theme="9" tint="-0.249977111117893"/>
      </right>
      <top style="medium">
        <color theme="9" tint="-0.499984740745262"/>
      </top>
      <bottom style="dashed">
        <color theme="9" tint="-0.249977111117893"/>
      </bottom>
      <diagonal/>
    </border>
    <border>
      <left style="dashed">
        <color theme="9" tint="-0.249977111117893"/>
      </left>
      <right style="dashed">
        <color theme="9" tint="-0.249977111117893"/>
      </right>
      <top/>
      <bottom/>
      <diagonal/>
    </border>
    <border>
      <left/>
      <right style="medium">
        <color theme="9" tint="-0.499984740745262"/>
      </right>
      <top style="dashed">
        <color theme="9" tint="-0.249977111117893"/>
      </top>
      <bottom/>
      <diagonal/>
    </border>
    <border>
      <left style="dashed">
        <color theme="9" tint="-0.249977111117893"/>
      </left>
      <right style="dashed">
        <color theme="9" tint="-0.249977111117893"/>
      </right>
      <top style="dashed">
        <color theme="9" tint="-0.249977111117893"/>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9" tint="-0.499984740745262"/>
      </left>
      <right/>
      <top style="dashed">
        <color theme="9" tint="-0.249977111117893"/>
      </top>
      <bottom/>
      <diagonal/>
    </border>
    <border>
      <left style="medium">
        <color theme="9" tint="-0.499984740745262"/>
      </left>
      <right/>
      <top/>
      <bottom style="dashed">
        <color theme="9" tint="-0.249977111117893"/>
      </bottom>
      <diagonal/>
    </border>
    <border>
      <left style="medium">
        <color theme="9" tint="-0.499984740745262"/>
      </left>
      <right style="dashed">
        <color theme="9" tint="-0.24994659260841701"/>
      </right>
      <top style="medium">
        <color theme="9" tint="-0.499984740745262"/>
      </top>
      <bottom style="medium">
        <color theme="9" tint="-0.499984740745262"/>
      </bottom>
      <diagonal/>
    </border>
    <border>
      <left style="medium">
        <color theme="9" tint="-0.499984740745262"/>
      </left>
      <right/>
      <top style="medium">
        <color theme="9" tint="-0.499984740745262"/>
      </top>
      <bottom style="dashed">
        <color theme="9" tint="-0.249977111117893"/>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style="dashed">
        <color theme="9" tint="-0.249977111117893"/>
      </right>
      <top style="dashed">
        <color theme="9" tint="-0.24994659260841701"/>
      </top>
      <bottom style="medium">
        <color rgb="FF996600"/>
      </bottom>
      <diagonal/>
    </border>
    <border>
      <left style="dashed">
        <color theme="9" tint="-0.24994659260841701"/>
      </left>
      <right style="dashed">
        <color theme="9" tint="-0.24994659260841701"/>
      </right>
      <top style="dashed">
        <color theme="9" tint="-0.24994659260841701"/>
      </top>
      <bottom style="medium">
        <color rgb="FF996600"/>
      </bottom>
      <diagonal/>
    </border>
    <border>
      <left style="thin">
        <color indexed="64"/>
      </left>
      <right style="thin">
        <color indexed="64"/>
      </right>
      <top style="thin">
        <color indexed="64"/>
      </top>
      <bottom style="thin">
        <color indexed="64"/>
      </bottom>
      <diagonal/>
    </border>
    <border>
      <left/>
      <right style="medium">
        <color theme="9" tint="-0.499984740745262"/>
      </right>
      <top/>
      <bottom/>
      <diagonal/>
    </border>
    <border>
      <left/>
      <right style="medium">
        <color theme="9" tint="-0.499984740745262"/>
      </right>
      <top/>
      <bottom style="medium">
        <color theme="9" tint="-0.499984740745262"/>
      </bottom>
      <diagonal/>
    </border>
    <border>
      <left style="dashed">
        <color theme="9" tint="-0.24994659260841701"/>
      </left>
      <right style="dashed">
        <color theme="9" tint="-0.249977111117893"/>
      </right>
      <top style="dashed">
        <color theme="9" tint="-0.24994659260841701"/>
      </top>
      <bottom/>
      <diagonal/>
    </border>
    <border>
      <left/>
      <right/>
      <top style="dashed">
        <color theme="9" tint="-0.24994659260841701"/>
      </top>
      <bottom/>
      <diagonal/>
    </border>
    <border>
      <left style="dashed">
        <color theme="9" tint="-0.24994659260841701"/>
      </left>
      <right/>
      <top style="dashed">
        <color theme="9" tint="-0.24994659260841701"/>
      </top>
      <bottom/>
      <diagonal/>
    </border>
    <border>
      <left style="dashed">
        <color theme="9" tint="-0.24994659260841701"/>
      </left>
      <right style="medium">
        <color theme="9" tint="-0.499984740745262"/>
      </right>
      <top style="dashed">
        <color theme="9" tint="-0.24994659260841701"/>
      </top>
      <bottom/>
      <diagonal/>
    </border>
    <border>
      <left/>
      <right style="dashed">
        <color theme="9" tint="-0.249977111117893"/>
      </right>
      <top style="medium">
        <color theme="9" tint="-0.499984740745262"/>
      </top>
      <bottom style="dashed">
        <color theme="9" tint="-0.24994659260841701"/>
      </bottom>
      <diagonal/>
    </border>
    <border>
      <left style="medium">
        <color theme="9" tint="-0.499984740745262"/>
      </left>
      <right/>
      <top/>
      <bottom/>
      <diagonal/>
    </border>
    <border>
      <left style="thin">
        <color rgb="FFFFFF00"/>
      </left>
      <right style="thin">
        <color rgb="FFFFFF00"/>
      </right>
      <top style="thin">
        <color rgb="FFFFFF00"/>
      </top>
      <bottom style="thin">
        <color rgb="FFFFFF00"/>
      </bottom>
      <diagonal/>
    </border>
    <border>
      <left style="dashed">
        <color theme="9" tint="-0.24994659260841701"/>
      </left>
      <right style="medium">
        <color theme="9" tint="-0.499984740745262"/>
      </right>
      <top style="medium">
        <color theme="9" tint="-0.499984740745262"/>
      </top>
      <bottom/>
      <diagonal/>
    </border>
    <border>
      <left/>
      <right style="dashed">
        <color theme="9" tint="-0.24994659260841701"/>
      </right>
      <top style="medium">
        <color theme="9" tint="-0.499984740745262"/>
      </top>
      <bottom style="dashed">
        <color theme="9" tint="-0.24994659260841701"/>
      </bottom>
      <diagonal/>
    </border>
    <border>
      <left/>
      <right style="medium">
        <color theme="9" tint="-0.499984740745262"/>
      </right>
      <top style="medium">
        <color theme="9" tint="-0.499984740745262"/>
      </top>
      <bottom style="dashed">
        <color theme="9" tint="-0.24994659260841701"/>
      </bottom>
      <diagonal/>
    </border>
    <border>
      <left/>
      <right style="dashed">
        <color theme="9" tint="-0.24994659260841701"/>
      </right>
      <top style="medium">
        <color theme="9" tint="-0.499984740745262"/>
      </top>
      <bottom/>
      <diagonal/>
    </border>
    <border>
      <left style="thin">
        <color theme="9" tint="0.39994506668294322"/>
      </left>
      <right style="thin">
        <color theme="9" tint="0.39994506668294322"/>
      </right>
      <top style="thin">
        <color theme="9" tint="0.39994506668294322"/>
      </top>
      <bottom style="thin">
        <color theme="9" tint="0.39994506668294322"/>
      </bottom>
      <diagonal/>
    </border>
    <border>
      <left/>
      <right/>
      <top style="thin">
        <color theme="9" tint="0.39994506668294322"/>
      </top>
      <bottom/>
      <diagonal/>
    </border>
    <border>
      <left style="thin">
        <color theme="9" tint="0.39991454817346722"/>
      </left>
      <right style="thin">
        <color theme="9" tint="0.39991454817346722"/>
      </right>
      <top style="thin">
        <color theme="9" tint="0.39991454817346722"/>
      </top>
      <bottom style="thin">
        <color theme="9" tint="0.39991454817346722"/>
      </bottom>
      <diagonal/>
    </border>
    <border>
      <left style="thin">
        <color theme="9" tint="0.39994506668294322"/>
      </left>
      <right style="thin">
        <color theme="9" tint="0.39994506668294322"/>
      </right>
      <top style="thin">
        <color theme="9" tint="0.39994506668294322"/>
      </top>
      <bottom/>
      <diagonal/>
    </border>
    <border>
      <left style="thin">
        <color theme="9" tint="0.39994506668294322"/>
      </left>
      <right style="thin">
        <color theme="9" tint="0.39994506668294322"/>
      </right>
      <top/>
      <bottom/>
      <diagonal/>
    </border>
    <border>
      <left style="thin">
        <color theme="9" tint="0.39994506668294322"/>
      </left>
      <right style="thin">
        <color theme="9" tint="0.39994506668294322"/>
      </right>
      <top/>
      <bottom style="thin">
        <color theme="9" tint="0.39994506668294322"/>
      </bottom>
      <diagonal/>
    </border>
  </borders>
  <cellStyleXfs count="10">
    <xf numFmtId="0" fontId="0" fillId="0" borderId="0"/>
    <xf numFmtId="9" fontId="7" fillId="0" borderId="0" applyFont="0" applyFill="0" applyBorder="0" applyAlignment="0" applyProtection="0"/>
    <xf numFmtId="0" fontId="16" fillId="0" borderId="0"/>
    <xf numFmtId="0" fontId="17" fillId="0" borderId="0"/>
    <xf numFmtId="0" fontId="5" fillId="0" borderId="0"/>
    <xf numFmtId="164" fontId="7" fillId="0" borderId="0" applyFont="0" applyFill="0" applyBorder="0" applyAlignment="0" applyProtection="0"/>
    <xf numFmtId="0" fontId="7" fillId="0" borderId="0"/>
    <xf numFmtId="0" fontId="16" fillId="0" borderId="0"/>
    <xf numFmtId="164" fontId="7" fillId="0" borderId="0" applyFont="0" applyFill="0" applyBorder="0" applyAlignment="0" applyProtection="0"/>
    <xf numFmtId="0" fontId="52" fillId="0" borderId="0" applyNumberFormat="0" applyFill="0" applyBorder="0" applyAlignment="0" applyProtection="0"/>
  </cellStyleXfs>
  <cellXfs count="558">
    <xf numFmtId="0" fontId="0" fillId="0" borderId="0" xfId="0"/>
    <xf numFmtId="0" fontId="1" fillId="0" borderId="0" xfId="0" applyFont="1" applyAlignment="1">
      <alignment horizontal="center" vertical="center"/>
    </xf>
    <xf numFmtId="0" fontId="10" fillId="2" borderId="0" xfId="0" applyFont="1" applyFill="1"/>
    <xf numFmtId="0" fontId="1" fillId="0" borderId="0" xfId="0" applyFont="1" applyAlignment="1">
      <alignment vertical="center" wrapText="1"/>
    </xf>
    <xf numFmtId="0" fontId="1" fillId="0" borderId="0" xfId="0" applyFont="1" applyAlignment="1">
      <alignment horizontal="center" vertical="center" wrapText="1"/>
    </xf>
    <xf numFmtId="0" fontId="24" fillId="2" borderId="0" xfId="0" applyFont="1" applyFill="1"/>
    <xf numFmtId="0" fontId="25" fillId="0" borderId="0" xfId="0" applyFont="1" applyAlignment="1">
      <alignment vertical="center"/>
    </xf>
    <xf numFmtId="0" fontId="24" fillId="0" borderId="0" xfId="0" applyFont="1"/>
    <xf numFmtId="0" fontId="26" fillId="2" borderId="0" xfId="0" applyFont="1" applyFill="1"/>
    <xf numFmtId="37" fontId="12" fillId="0" borderId="7" xfId="5" applyNumberFormat="1" applyFont="1" applyBorder="1" applyAlignment="1">
      <alignment horizontal="center" vertical="center" wrapText="1" readingOrder="1"/>
    </xf>
    <xf numFmtId="37" fontId="12" fillId="0" borderId="1" xfId="5" applyNumberFormat="1" applyFont="1" applyBorder="1" applyAlignment="1">
      <alignment horizontal="center" vertical="center" wrapText="1" readingOrder="1"/>
    </xf>
    <xf numFmtId="0" fontId="22" fillId="2" borderId="0" xfId="0" applyFont="1" applyFill="1"/>
    <xf numFmtId="0" fontId="12" fillId="0" borderId="7" xfId="0" applyFont="1" applyBorder="1" applyAlignment="1">
      <alignment horizontal="center" vertical="center" wrapText="1" readingOrder="1"/>
    </xf>
    <xf numFmtId="0" fontId="12" fillId="0" borderId="7" xfId="0" applyFont="1" applyBorder="1" applyAlignment="1">
      <alignment horizontal="justify" vertical="center" wrapText="1" readingOrder="1"/>
    </xf>
    <xf numFmtId="0" fontId="12" fillId="0" borderId="1" xfId="0" applyFont="1" applyBorder="1" applyAlignment="1">
      <alignment horizontal="center" vertical="center" wrapText="1" readingOrder="1"/>
    </xf>
    <xf numFmtId="0" fontId="12" fillId="0" borderId="1" xfId="0" applyFont="1" applyBorder="1" applyAlignment="1">
      <alignment horizontal="justify" vertical="center" wrapText="1" readingOrder="1"/>
    </xf>
    <xf numFmtId="164" fontId="0" fillId="0" borderId="0" xfId="5" applyFont="1"/>
    <xf numFmtId="0" fontId="12" fillId="2" borderId="57" xfId="0" applyFont="1" applyFill="1" applyBorder="1" applyAlignment="1">
      <alignment horizontal="justify" vertical="center" wrapText="1" readingOrder="1"/>
    </xf>
    <xf numFmtId="9" fontId="11" fillId="2" borderId="57" xfId="0" applyNumberFormat="1" applyFont="1" applyFill="1" applyBorder="1" applyAlignment="1">
      <alignment horizontal="center" vertical="center" wrapText="1" readingOrder="1"/>
    </xf>
    <xf numFmtId="0" fontId="1" fillId="0" borderId="0" xfId="0" applyFont="1" applyAlignment="1">
      <alignment vertical="center"/>
    </xf>
    <xf numFmtId="0" fontId="1" fillId="0" borderId="0" xfId="0" applyFont="1"/>
    <xf numFmtId="0" fontId="14" fillId="7" borderId="24" xfId="7" applyFont="1" applyFill="1" applyBorder="1" applyAlignment="1">
      <alignment horizontal="center" vertical="center" wrapText="1"/>
    </xf>
    <xf numFmtId="0" fontId="14" fillId="5" borderId="24" xfId="0" applyFont="1" applyFill="1" applyBorder="1" applyAlignment="1" applyProtection="1">
      <alignment horizontal="center" vertical="center" wrapText="1" readingOrder="1"/>
      <protection hidden="1"/>
    </xf>
    <xf numFmtId="0" fontId="14" fillId="14" borderId="24" xfId="0" applyFont="1" applyFill="1" applyBorder="1" applyAlignment="1" applyProtection="1">
      <alignment horizontal="center" vertical="center" wrapText="1" readingOrder="1"/>
      <protection hidden="1"/>
    </xf>
    <xf numFmtId="0" fontId="14" fillId="16" borderId="24" xfId="0" applyFont="1" applyFill="1" applyBorder="1" applyAlignment="1" applyProtection="1">
      <alignment horizontal="center" vertical="center" wrapText="1" readingOrder="1"/>
      <protection hidden="1"/>
    </xf>
    <xf numFmtId="0" fontId="14" fillId="17" borderId="24" xfId="0" applyFont="1" applyFill="1" applyBorder="1" applyAlignment="1" applyProtection="1">
      <alignment horizontal="center" vertical="center" wrapText="1" readingOrder="1"/>
      <protection hidden="1"/>
    </xf>
    <xf numFmtId="10" fontId="14" fillId="7" borderId="24" xfId="1" applyNumberFormat="1" applyFont="1" applyFill="1" applyBorder="1" applyAlignment="1">
      <alignment horizontal="center" vertical="center" wrapText="1"/>
    </xf>
    <xf numFmtId="10" fontId="14" fillId="17" borderId="24" xfId="1" applyNumberFormat="1" applyFont="1" applyFill="1" applyBorder="1" applyAlignment="1" applyProtection="1">
      <alignment horizontal="center" vertical="center" wrapText="1" readingOrder="1"/>
      <protection hidden="1"/>
    </xf>
    <xf numFmtId="10" fontId="14" fillId="16" borderId="24" xfId="1" applyNumberFormat="1" applyFont="1" applyFill="1" applyBorder="1" applyAlignment="1" applyProtection="1">
      <alignment horizontal="center" vertical="center" wrapText="1" readingOrder="1"/>
      <protection hidden="1"/>
    </xf>
    <xf numFmtId="10" fontId="14" fillId="5" borderId="24" xfId="1" applyNumberFormat="1" applyFont="1" applyFill="1" applyBorder="1" applyAlignment="1" applyProtection="1">
      <alignment horizontal="center" vertical="center" wrapText="1" readingOrder="1"/>
      <protection hidden="1"/>
    </xf>
    <xf numFmtId="10" fontId="14" fillId="14" borderId="24" xfId="1" applyNumberFormat="1" applyFont="1" applyFill="1" applyBorder="1" applyAlignment="1" applyProtection="1">
      <alignment horizontal="center" vertical="center" wrapText="1" readingOrder="1"/>
      <protection hidden="1"/>
    </xf>
    <xf numFmtId="0" fontId="11" fillId="6" borderId="57" xfId="0" applyFont="1" applyFill="1" applyBorder="1" applyAlignment="1">
      <alignment horizontal="center" vertical="center" wrapText="1" readingOrder="1"/>
    </xf>
    <xf numFmtId="0" fontId="9" fillId="2" borderId="0" xfId="0" applyFont="1" applyFill="1" applyAlignment="1">
      <alignment vertical="center" wrapText="1"/>
    </xf>
    <xf numFmtId="0" fontId="24" fillId="0" borderId="64" xfId="0" applyFont="1" applyBorder="1"/>
    <xf numFmtId="0" fontId="9" fillId="2" borderId="63" xfId="0" applyFont="1" applyFill="1" applyBorder="1" applyAlignment="1">
      <alignment vertical="center" wrapText="1"/>
    </xf>
    <xf numFmtId="0" fontId="1" fillId="0" borderId="0" xfId="0" applyFont="1" applyAlignment="1">
      <alignment horizontal="center"/>
    </xf>
    <xf numFmtId="0" fontId="38" fillId="17" borderId="24" xfId="0" applyFont="1" applyFill="1" applyBorder="1" applyAlignment="1" applyProtection="1">
      <alignment horizontal="center" vertical="center" wrapText="1" readingOrder="1"/>
      <protection hidden="1"/>
    </xf>
    <xf numFmtId="0" fontId="38" fillId="16" borderId="24" xfId="0" applyFont="1" applyFill="1" applyBorder="1" applyAlignment="1" applyProtection="1">
      <alignment horizontal="center" vertical="center" wrapText="1" readingOrder="1"/>
      <protection hidden="1"/>
    </xf>
    <xf numFmtId="0" fontId="38" fillId="5" borderId="24" xfId="0" applyFont="1" applyFill="1" applyBorder="1" applyAlignment="1" applyProtection="1">
      <alignment horizontal="center" vertical="center" wrapText="1" readingOrder="1"/>
      <protection hidden="1"/>
    </xf>
    <xf numFmtId="0" fontId="38" fillId="14" borderId="24" xfId="0" applyFont="1" applyFill="1" applyBorder="1" applyAlignment="1" applyProtection="1">
      <alignment horizontal="center" vertical="center" wrapText="1" readingOrder="1"/>
      <protection hidden="1"/>
    </xf>
    <xf numFmtId="0" fontId="19" fillId="5" borderId="28" xfId="0" applyFont="1" applyFill="1" applyBorder="1" applyAlignment="1" applyProtection="1">
      <alignment horizontal="center" vertical="center" wrapText="1" readingOrder="1"/>
      <protection hidden="1"/>
    </xf>
    <xf numFmtId="0" fontId="19" fillId="14" borderId="28" xfId="0" applyFont="1" applyFill="1" applyBorder="1" applyAlignment="1" applyProtection="1">
      <alignment horizontal="center" vertical="center" wrapText="1" readingOrder="1"/>
      <protection hidden="1"/>
    </xf>
    <xf numFmtId="0" fontId="19" fillId="16" borderId="28" xfId="0" applyFont="1" applyFill="1" applyBorder="1" applyAlignment="1" applyProtection="1">
      <alignment horizontal="center" vertical="center" wrapText="1" readingOrder="1"/>
      <protection hidden="1"/>
    </xf>
    <xf numFmtId="0" fontId="19" fillId="17" borderId="28" xfId="0" applyFont="1" applyFill="1" applyBorder="1" applyAlignment="1" applyProtection="1">
      <alignment horizontal="center" vertical="center" wrapText="1" readingOrder="1"/>
      <protection hidden="1"/>
    </xf>
    <xf numFmtId="0" fontId="18" fillId="2" borderId="8" xfId="2" applyFont="1" applyFill="1" applyBorder="1" applyAlignment="1">
      <alignment vertical="center"/>
    </xf>
    <xf numFmtId="0" fontId="18" fillId="2" borderId="0" xfId="2" applyFont="1" applyFill="1" applyAlignment="1">
      <alignment vertical="center"/>
    </xf>
    <xf numFmtId="0" fontId="18" fillId="2" borderId="9" xfId="2" applyFont="1" applyFill="1" applyBorder="1" applyAlignment="1">
      <alignment vertical="center"/>
    </xf>
    <xf numFmtId="0" fontId="18" fillId="2" borderId="10" xfId="2" applyFont="1" applyFill="1" applyBorder="1" applyAlignment="1">
      <alignment vertical="center"/>
    </xf>
    <xf numFmtId="0" fontId="18" fillId="2" borderId="12" xfId="2" applyFont="1" applyFill="1" applyBorder="1" applyAlignment="1">
      <alignment vertical="center"/>
    </xf>
    <xf numFmtId="0" fontId="18" fillId="2" borderId="11" xfId="2" applyFont="1" applyFill="1" applyBorder="1" applyAlignment="1">
      <alignment vertical="center"/>
    </xf>
    <xf numFmtId="0" fontId="20" fillId="2" borderId="24" xfId="2" applyFont="1" applyFill="1" applyBorder="1" applyAlignment="1">
      <alignment vertical="center" wrapText="1"/>
    </xf>
    <xf numFmtId="0" fontId="6" fillId="2" borderId="0" xfId="0" applyFont="1" applyFill="1" applyAlignment="1">
      <alignment vertical="center"/>
    </xf>
    <xf numFmtId="0" fontId="20" fillId="5" borderId="24" xfId="3" applyFont="1" applyFill="1" applyBorder="1" applyAlignment="1">
      <alignment horizontal="center" vertical="center" wrapText="1"/>
    </xf>
    <xf numFmtId="0" fontId="20" fillId="5" borderId="21" xfId="3" applyFont="1" applyFill="1" applyBorder="1" applyAlignment="1">
      <alignment horizontal="center" vertical="center" wrapText="1"/>
    </xf>
    <xf numFmtId="0" fontId="20" fillId="5" borderId="24" xfId="2" applyFont="1" applyFill="1" applyBorder="1" applyAlignment="1">
      <alignment horizontal="center" vertical="center"/>
    </xf>
    <xf numFmtId="0" fontId="20" fillId="2" borderId="24" xfId="3" applyFont="1" applyFill="1" applyBorder="1" applyAlignment="1">
      <alignment horizontal="left" vertical="center" wrapText="1" readingOrder="1"/>
    </xf>
    <xf numFmtId="0" fontId="18" fillId="2" borderId="24" xfId="2" applyFont="1" applyFill="1" applyBorder="1" applyAlignment="1">
      <alignment horizontal="justify" vertical="center" wrapText="1"/>
    </xf>
    <xf numFmtId="0" fontId="20" fillId="2" borderId="24" xfId="0" applyFont="1" applyFill="1" applyBorder="1" applyAlignment="1">
      <alignment horizontal="left" vertical="center" wrapText="1"/>
    </xf>
    <xf numFmtId="0" fontId="20" fillId="2" borderId="0" xfId="0" applyFont="1" applyFill="1" applyAlignment="1">
      <alignment horizontal="left" vertical="center" wrapText="1"/>
    </xf>
    <xf numFmtId="0" fontId="18" fillId="2" borderId="0" xfId="0" applyFont="1" applyFill="1" applyAlignment="1">
      <alignment horizontal="left" vertical="center" wrapText="1"/>
    </xf>
    <xf numFmtId="0" fontId="18" fillId="2" borderId="8" xfId="2" applyFont="1" applyFill="1" applyBorder="1" applyAlignment="1">
      <alignment vertical="center" wrapText="1"/>
    </xf>
    <xf numFmtId="0" fontId="18" fillId="2" borderId="9" xfId="2" applyFont="1" applyFill="1" applyBorder="1" applyAlignment="1">
      <alignment vertical="center" wrapText="1"/>
    </xf>
    <xf numFmtId="0" fontId="18" fillId="0" borderId="8" xfId="2" quotePrefix="1" applyFont="1" applyBorder="1" applyAlignment="1">
      <alignment vertical="center" wrapText="1"/>
    </xf>
    <xf numFmtId="0" fontId="18" fillId="0" borderId="0" xfId="2" quotePrefix="1" applyFont="1" applyAlignment="1">
      <alignment vertical="center" wrapText="1"/>
    </xf>
    <xf numFmtId="0" fontId="18" fillId="0" borderId="9" xfId="2" quotePrefix="1" applyFont="1" applyBorder="1" applyAlignment="1">
      <alignment vertical="center" wrapText="1"/>
    </xf>
    <xf numFmtId="0" fontId="18" fillId="2" borderId="8" xfId="2" quotePrefix="1" applyFont="1" applyFill="1" applyBorder="1" applyAlignment="1">
      <alignment vertical="center" wrapText="1"/>
    </xf>
    <xf numFmtId="0" fontId="18" fillId="2" borderId="9" xfId="2" quotePrefix="1" applyFont="1" applyFill="1" applyBorder="1" applyAlignment="1">
      <alignment vertical="center" wrapText="1"/>
    </xf>
    <xf numFmtId="0" fontId="18" fillId="0" borderId="17" xfId="2" quotePrefix="1" applyFont="1" applyBorder="1" applyAlignment="1">
      <alignment vertical="center" wrapText="1"/>
    </xf>
    <xf numFmtId="0" fontId="18" fillId="0" borderId="18" xfId="2" quotePrefix="1" applyFont="1" applyBorder="1" applyAlignment="1">
      <alignment vertical="center" wrapText="1"/>
    </xf>
    <xf numFmtId="0" fontId="18" fillId="0" borderId="19" xfId="2" quotePrefix="1" applyFont="1" applyBorder="1" applyAlignment="1">
      <alignment vertical="center" wrapText="1"/>
    </xf>
    <xf numFmtId="0" fontId="41" fillId="2" borderId="14" xfId="2" quotePrefix="1" applyFont="1" applyFill="1" applyBorder="1" applyAlignment="1">
      <alignment vertical="center" wrapText="1"/>
    </xf>
    <xf numFmtId="0" fontId="20" fillId="2" borderId="16" xfId="2" quotePrefix="1" applyFont="1" applyFill="1" applyBorder="1" applyAlignment="1">
      <alignment vertical="center" wrapText="1"/>
    </xf>
    <xf numFmtId="0" fontId="4" fillId="10" borderId="0" xfId="0" applyFont="1" applyFill="1" applyAlignment="1">
      <alignment horizontal="center"/>
    </xf>
    <xf numFmtId="0" fontId="11" fillId="2" borderId="57" xfId="0" applyFont="1" applyFill="1" applyBorder="1" applyAlignment="1">
      <alignment horizontal="center" vertical="center" wrapText="1" readingOrder="1"/>
    </xf>
    <xf numFmtId="0" fontId="11" fillId="3" borderId="57" xfId="0" applyFont="1" applyFill="1" applyBorder="1" applyAlignment="1">
      <alignment horizontal="center" vertical="center" wrapText="1" readingOrder="1"/>
    </xf>
    <xf numFmtId="0" fontId="27" fillId="3" borderId="57" xfId="0" applyFont="1" applyFill="1" applyBorder="1" applyAlignment="1">
      <alignment horizontal="center" vertical="center" wrapText="1" readingOrder="1"/>
    </xf>
    <xf numFmtId="0" fontId="4" fillId="8" borderId="24" xfId="0" applyFont="1" applyFill="1" applyBorder="1" applyAlignment="1">
      <alignment horizontal="center" vertical="center"/>
    </xf>
    <xf numFmtId="0" fontId="1" fillId="0" borderId="24" xfId="0" applyFont="1" applyBorder="1" applyAlignment="1">
      <alignment vertical="center"/>
    </xf>
    <xf numFmtId="0" fontId="1" fillId="0" borderId="24" xfId="0" applyFont="1" applyBorder="1" applyAlignment="1">
      <alignment horizontal="left" vertical="center"/>
    </xf>
    <xf numFmtId="0" fontId="14" fillId="14" borderId="24" xfId="0" applyFont="1" applyFill="1" applyBorder="1" applyAlignment="1">
      <alignment horizontal="center" vertical="center" wrapText="1" readingOrder="1"/>
    </xf>
    <xf numFmtId="0" fontId="20" fillId="14" borderId="24" xfId="0" applyFont="1" applyFill="1" applyBorder="1" applyAlignment="1">
      <alignment horizontal="center" vertical="center" wrapText="1" readingOrder="1"/>
    </xf>
    <xf numFmtId="0" fontId="14" fillId="5" borderId="24" xfId="0" applyFont="1" applyFill="1" applyBorder="1" applyAlignment="1">
      <alignment horizontal="center" vertical="center" wrapText="1" readingOrder="1"/>
    </xf>
    <xf numFmtId="0" fontId="20" fillId="5" borderId="24" xfId="0" applyFont="1" applyFill="1" applyBorder="1" applyAlignment="1">
      <alignment horizontal="center" vertical="center" wrapText="1" readingOrder="1"/>
    </xf>
    <xf numFmtId="0" fontId="14" fillId="16" borderId="24" xfId="0" applyFont="1" applyFill="1" applyBorder="1" applyAlignment="1">
      <alignment horizontal="center" vertical="center" wrapText="1" readingOrder="1"/>
    </xf>
    <xf numFmtId="0" fontId="20" fillId="16" borderId="24" xfId="0" applyFont="1" applyFill="1" applyBorder="1" applyAlignment="1">
      <alignment horizontal="center" vertical="center" wrapText="1" readingOrder="1"/>
    </xf>
    <xf numFmtId="0" fontId="20" fillId="17" borderId="24" xfId="0" applyFont="1" applyFill="1" applyBorder="1" applyAlignment="1">
      <alignment horizontal="center" vertical="center" wrapText="1" readingOrder="1"/>
    </xf>
    <xf numFmtId="0" fontId="14" fillId="17" borderId="24" xfId="0" applyFont="1" applyFill="1" applyBorder="1" applyAlignment="1">
      <alignment horizontal="center" vertical="center" wrapText="1" readingOrder="1"/>
    </xf>
    <xf numFmtId="0" fontId="20" fillId="7" borderId="24" xfId="7" applyFont="1" applyFill="1" applyBorder="1" applyAlignment="1">
      <alignment horizontal="center" vertical="center" wrapText="1"/>
    </xf>
    <xf numFmtId="0" fontId="22" fillId="0" borderId="24" xfId="6" applyFont="1" applyBorder="1" applyAlignment="1">
      <alignment horizontal="center" vertical="center"/>
    </xf>
    <xf numFmtId="0" fontId="30" fillId="8" borderId="24" xfId="0" applyFont="1" applyFill="1" applyBorder="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14" borderId="24" xfId="0" applyFont="1" applyFill="1" applyBorder="1" applyAlignment="1">
      <alignment horizontal="center" vertical="center" wrapText="1" readingOrder="1"/>
    </xf>
    <xf numFmtId="0" fontId="22" fillId="16" borderId="24" xfId="0" applyFont="1" applyFill="1" applyBorder="1" applyAlignment="1">
      <alignment horizontal="center" vertical="center" wrapText="1" readingOrder="1"/>
    </xf>
    <xf numFmtId="0" fontId="22" fillId="17" borderId="24" xfId="0" applyFont="1" applyFill="1" applyBorder="1" applyAlignment="1">
      <alignment horizontal="center" vertical="center" wrapText="1" readingOrder="1"/>
    </xf>
    <xf numFmtId="0" fontId="30" fillId="8" borderId="24" xfId="7" applyFont="1" applyFill="1" applyBorder="1" applyAlignment="1">
      <alignment horizontal="center" vertical="center" wrapText="1"/>
    </xf>
    <xf numFmtId="0" fontId="20" fillId="8" borderId="24" xfId="6" applyFont="1" applyFill="1" applyBorder="1" applyAlignment="1">
      <alignment horizontal="center" vertical="center"/>
    </xf>
    <xf numFmtId="0" fontId="22" fillId="8" borderId="24" xfId="6" applyFont="1" applyFill="1" applyBorder="1" applyAlignment="1">
      <alignment horizontal="center" vertical="center"/>
    </xf>
    <xf numFmtId="0" fontId="28" fillId="11" borderId="24" xfId="0" applyFont="1" applyFill="1" applyBorder="1" applyAlignment="1">
      <alignment horizontal="center"/>
    </xf>
    <xf numFmtId="0" fontId="18" fillId="0" borderId="24" xfId="0" applyFont="1" applyBorder="1" applyAlignment="1">
      <alignment horizontal="center"/>
    </xf>
    <xf numFmtId="3" fontId="18" fillId="0" borderId="24" xfId="0" applyNumberFormat="1" applyFont="1" applyBorder="1" applyAlignment="1">
      <alignment horizontal="center"/>
    </xf>
    <xf numFmtId="0" fontId="20" fillId="17" borderId="24" xfId="7" applyFont="1" applyFill="1" applyBorder="1" applyAlignment="1">
      <alignment horizontal="center" vertical="center" wrapText="1"/>
    </xf>
    <xf numFmtId="0" fontId="20" fillId="16" borderId="24" xfId="7" applyFont="1" applyFill="1" applyBorder="1" applyAlignment="1">
      <alignment horizontal="center" vertical="center" wrapText="1"/>
    </xf>
    <xf numFmtId="0" fontId="20" fillId="5" borderId="24" xfId="7" applyFont="1" applyFill="1" applyBorder="1" applyAlignment="1">
      <alignment horizontal="center" vertical="center" wrapText="1"/>
    </xf>
    <xf numFmtId="0" fontId="20" fillId="14" borderId="24" xfId="7" applyFont="1" applyFill="1" applyBorder="1" applyAlignment="1">
      <alignment horizontal="center" vertical="center" wrapText="1"/>
    </xf>
    <xf numFmtId="0" fontId="40" fillId="8" borderId="24" xfId="0" applyFont="1" applyFill="1" applyBorder="1" applyAlignment="1">
      <alignment horizontal="center" vertical="center" wrapText="1" readingOrder="1"/>
    </xf>
    <xf numFmtId="0" fontId="3" fillId="0" borderId="24" xfId="0" applyFont="1" applyBorder="1" applyAlignment="1">
      <alignment horizontal="center" vertical="center" wrapText="1" readingOrder="1"/>
    </xf>
    <xf numFmtId="0" fontId="40" fillId="8" borderId="1" xfId="0" applyFont="1" applyFill="1" applyBorder="1" applyAlignment="1">
      <alignment horizontal="center" vertical="center" wrapText="1" readingOrder="1"/>
    </xf>
    <xf numFmtId="0" fontId="1"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1" fillId="0" borderId="0" xfId="0" applyFont="1" applyAlignment="1" applyProtection="1">
      <alignment horizontal="center" vertical="center"/>
      <protection hidden="1"/>
    </xf>
    <xf numFmtId="0" fontId="4" fillId="8" borderId="24" xfId="0" applyFont="1" applyFill="1" applyBorder="1" applyAlignment="1" applyProtection="1">
      <alignment horizontal="center" vertical="center"/>
      <protection hidden="1"/>
    </xf>
    <xf numFmtId="0" fontId="37" fillId="0" borderId="0" xfId="0" applyFont="1" applyAlignment="1" applyProtection="1">
      <alignment vertical="center" wrapText="1"/>
      <protection hidden="1"/>
    </xf>
    <xf numFmtId="0" fontId="4" fillId="13" borderId="24" xfId="0" applyFont="1" applyFill="1" applyBorder="1" applyAlignment="1" applyProtection="1">
      <alignment horizontal="center" vertical="center"/>
      <protection hidden="1"/>
    </xf>
    <xf numFmtId="0" fontId="4" fillId="15" borderId="24" xfId="0" applyFont="1" applyFill="1" applyBorder="1" applyAlignment="1" applyProtection="1">
      <alignment horizontal="center" vertical="center"/>
      <protection hidden="1"/>
    </xf>
    <xf numFmtId="0" fontId="4" fillId="6" borderId="24" xfId="0" applyFont="1" applyFill="1" applyBorder="1" applyAlignment="1" applyProtection="1">
      <alignment horizontal="center" vertical="center"/>
      <protection hidden="1"/>
    </xf>
    <xf numFmtId="0" fontId="4" fillId="12" borderId="24" xfId="0" applyFont="1" applyFill="1" applyBorder="1" applyAlignment="1" applyProtection="1">
      <alignment horizontal="center" vertical="center"/>
      <protection hidden="1"/>
    </xf>
    <xf numFmtId="0" fontId="1" fillId="0" borderId="0" xfId="0" applyFont="1" applyAlignment="1" applyProtection="1">
      <alignment vertical="center" wrapText="1"/>
      <protection hidden="1"/>
    </xf>
    <xf numFmtId="0" fontId="4" fillId="9" borderId="24" xfId="0" applyFont="1" applyFill="1" applyBorder="1" applyAlignment="1" applyProtection="1">
      <alignment horizontal="center" vertical="center"/>
      <protection hidden="1"/>
    </xf>
    <xf numFmtId="0" fontId="4" fillId="9" borderId="24" xfId="0" applyFont="1" applyFill="1" applyBorder="1" applyAlignment="1" applyProtection="1">
      <alignment horizontal="center" vertical="center" textRotation="90"/>
      <protection hidden="1"/>
    </xf>
    <xf numFmtId="0" fontId="4" fillId="0" borderId="0" xfId="0" applyFont="1" applyAlignment="1" applyProtection="1">
      <alignment vertical="center"/>
      <protection hidden="1"/>
    </xf>
    <xf numFmtId="0" fontId="1" fillId="6" borderId="0" xfId="0" applyFont="1" applyFill="1" applyAlignment="1" applyProtection="1">
      <alignment vertical="center"/>
      <protection hidden="1"/>
    </xf>
    <xf numFmtId="0" fontId="1" fillId="2" borderId="0" xfId="0" applyFont="1" applyFill="1" applyAlignment="1" applyProtection="1">
      <alignment horizontal="center" vertical="center"/>
      <protection hidden="1"/>
    </xf>
    <xf numFmtId="0" fontId="23" fillId="2" borderId="0" xfId="0" applyFont="1" applyFill="1" applyAlignment="1" applyProtection="1">
      <alignment horizontal="center" vertical="center"/>
      <protection hidden="1"/>
    </xf>
    <xf numFmtId="0" fontId="8" fillId="2" borderId="0" xfId="0" applyFont="1" applyFill="1" applyAlignment="1" applyProtection="1">
      <alignment horizontal="center" vertical="center"/>
      <protection hidden="1"/>
    </xf>
    <xf numFmtId="0" fontId="24" fillId="0" borderId="28" xfId="0" applyFont="1" applyBorder="1" applyAlignment="1" applyProtection="1">
      <alignment horizontal="center" vertical="center" wrapText="1"/>
      <protection hidden="1"/>
    </xf>
    <xf numFmtId="0" fontId="39" fillId="14" borderId="28" xfId="0" applyFont="1" applyFill="1" applyBorder="1" applyAlignment="1" applyProtection="1">
      <alignment horizontal="center" vertical="center" wrapText="1" readingOrder="1"/>
      <protection hidden="1"/>
    </xf>
    <xf numFmtId="0" fontId="39" fillId="5" borderId="28" xfId="0" applyFont="1" applyFill="1" applyBorder="1" applyAlignment="1" applyProtection="1">
      <alignment horizontal="center" vertical="center" wrapText="1" readingOrder="1"/>
      <protection hidden="1"/>
    </xf>
    <xf numFmtId="0" fontId="39" fillId="16" borderId="28" xfId="0" applyFont="1" applyFill="1" applyBorder="1" applyAlignment="1" applyProtection="1">
      <alignment horizontal="center" vertical="center" wrapText="1" readingOrder="1"/>
      <protection hidden="1"/>
    </xf>
    <xf numFmtId="0" fontId="39" fillId="17" borderId="28" xfId="0" applyFont="1" applyFill="1" applyBorder="1" applyAlignment="1" applyProtection="1">
      <alignment horizontal="center" vertical="center" wrapText="1" readingOrder="1"/>
      <protection hidden="1"/>
    </xf>
    <xf numFmtId="0" fontId="15" fillId="2" borderId="0" xfId="0" applyFont="1" applyFill="1" applyAlignment="1" applyProtection="1">
      <alignment horizontal="center" vertical="center"/>
      <protection hidden="1"/>
    </xf>
    <xf numFmtId="0" fontId="29" fillId="2" borderId="0" xfId="0" applyFont="1" applyFill="1" applyAlignment="1" applyProtection="1">
      <alignment horizontal="center" vertical="center"/>
      <protection hidden="1"/>
    </xf>
    <xf numFmtId="0" fontId="29" fillId="2" borderId="0" xfId="0" applyFont="1" applyFill="1" applyAlignment="1" applyProtection="1">
      <alignment horizontal="center" vertical="center" wrapText="1"/>
      <protection hidden="1"/>
    </xf>
    <xf numFmtId="0" fontId="25" fillId="2" borderId="0" xfId="0" applyFont="1" applyFill="1" applyAlignment="1" applyProtection="1">
      <alignment horizontal="center" vertical="center"/>
      <protection hidden="1"/>
    </xf>
    <xf numFmtId="0" fontId="15" fillId="9" borderId="24" xfId="0" applyFont="1" applyFill="1" applyBorder="1" applyAlignment="1" applyProtection="1">
      <alignment horizontal="center" vertical="center" wrapText="1"/>
      <protection locked="0"/>
    </xf>
    <xf numFmtId="0" fontId="3" fillId="0" borderId="1" xfId="0" applyFont="1" applyBorder="1" applyAlignment="1">
      <alignment horizontal="left" vertical="center" wrapText="1"/>
    </xf>
    <xf numFmtId="0" fontId="18" fillId="0" borderId="1" xfId="0" applyFont="1" applyBorder="1" applyAlignment="1">
      <alignment horizontal="left" vertical="center" wrapText="1"/>
    </xf>
    <xf numFmtId="0" fontId="0" fillId="0" borderId="0" xfId="0" applyAlignment="1">
      <alignment vertical="center" wrapText="1"/>
    </xf>
    <xf numFmtId="0" fontId="4" fillId="8" borderId="95" xfId="0" applyFont="1" applyFill="1" applyBorder="1" applyAlignment="1">
      <alignment horizontal="center" vertical="center" wrapText="1"/>
    </xf>
    <xf numFmtId="0" fontId="1" fillId="0" borderId="95" xfId="0" applyFont="1" applyBorder="1" applyAlignment="1">
      <alignment horizontal="center" vertical="center" wrapText="1"/>
    </xf>
    <xf numFmtId="15" fontId="1" fillId="0" borderId="95" xfId="0" applyNumberFormat="1" applyFont="1" applyBorder="1" applyAlignment="1">
      <alignment horizontal="center" vertical="center" wrapText="1"/>
    </xf>
    <xf numFmtId="0" fontId="1" fillId="0" borderId="95" xfId="0" applyFont="1" applyBorder="1" applyAlignment="1">
      <alignment vertical="center" wrapText="1"/>
    </xf>
    <xf numFmtId="165" fontId="1" fillId="27" borderId="34" xfId="1" applyNumberFormat="1" applyFont="1" applyFill="1" applyBorder="1" applyAlignment="1" applyProtection="1">
      <alignment horizontal="center" vertical="center" wrapText="1"/>
    </xf>
    <xf numFmtId="165" fontId="1" fillId="27" borderId="2" xfId="1" applyNumberFormat="1" applyFont="1" applyFill="1" applyBorder="1" applyAlignment="1" applyProtection="1">
      <alignment horizontal="center" vertical="center" wrapText="1"/>
    </xf>
    <xf numFmtId="165" fontId="1" fillId="27" borderId="43" xfId="1" applyNumberFormat="1" applyFont="1" applyFill="1" applyBorder="1" applyAlignment="1" applyProtection="1">
      <alignment horizontal="center" vertical="center" wrapText="1"/>
    </xf>
    <xf numFmtId="0" fontId="1" fillId="0" borderId="0" xfId="0" applyFont="1" applyAlignment="1" applyProtection="1">
      <alignment vertical="center" wrapText="1"/>
      <protection locked="0"/>
    </xf>
    <xf numFmtId="0" fontId="1" fillId="0" borderId="0" xfId="0" applyFont="1" applyAlignment="1" applyProtection="1">
      <alignment horizontal="center" vertical="center" wrapText="1"/>
      <protection locked="0"/>
    </xf>
    <xf numFmtId="0" fontId="1" fillId="2" borderId="0" xfId="0" applyFont="1" applyFill="1" applyAlignment="1" applyProtection="1">
      <alignment vertical="center" wrapText="1"/>
      <protection locked="0"/>
    </xf>
    <xf numFmtId="0" fontId="1" fillId="11" borderId="2" xfId="0" applyFont="1" applyFill="1" applyBorder="1" applyAlignment="1" applyProtection="1">
      <alignment horizontal="center" vertical="center" wrapText="1"/>
      <protection locked="0"/>
    </xf>
    <xf numFmtId="0" fontId="1" fillId="16" borderId="0" xfId="0" applyFont="1" applyFill="1" applyAlignment="1">
      <alignment horizontal="center" vertical="center" wrapText="1"/>
    </xf>
    <xf numFmtId="0" fontId="1" fillId="5" borderId="0" xfId="0" applyFont="1" applyFill="1" applyAlignment="1">
      <alignment horizontal="center" vertical="center" wrapText="1"/>
    </xf>
    <xf numFmtId="0" fontId="1" fillId="0" borderId="0" xfId="0" pivotButton="1" applyFont="1" applyAlignment="1">
      <alignment vertical="center"/>
    </xf>
    <xf numFmtId="0" fontId="1" fillId="0" borderId="0" xfId="0" pivotButton="1" applyFont="1" applyAlignment="1">
      <alignment vertical="center" wrapText="1"/>
    </xf>
    <xf numFmtId="0" fontId="1" fillId="0" borderId="0" xfId="0" applyFont="1" applyAlignment="1">
      <alignment horizontal="left" vertical="center"/>
    </xf>
    <xf numFmtId="0" fontId="0" fillId="0" borderId="0" xfId="0" applyAlignment="1">
      <alignment wrapText="1"/>
    </xf>
    <xf numFmtId="0" fontId="33" fillId="25" borderId="77" xfId="0" applyFont="1" applyFill="1" applyBorder="1" applyAlignment="1" applyProtection="1">
      <alignment horizontal="center" vertical="center" wrapText="1"/>
      <protection locked="0"/>
    </xf>
    <xf numFmtId="0" fontId="33" fillId="25" borderId="53" xfId="0" applyFont="1" applyFill="1" applyBorder="1" applyAlignment="1" applyProtection="1">
      <alignment horizontal="center" vertical="center" wrapText="1"/>
      <protection locked="0"/>
    </xf>
    <xf numFmtId="0" fontId="33" fillId="25" borderId="41" xfId="0" applyFont="1" applyFill="1" applyBorder="1" applyAlignment="1" applyProtection="1">
      <alignment horizontal="center" vertical="center" wrapText="1"/>
      <protection locked="0"/>
    </xf>
    <xf numFmtId="0" fontId="33" fillId="25" borderId="56" xfId="0" applyFont="1" applyFill="1" applyBorder="1" applyAlignment="1" applyProtection="1">
      <alignment horizontal="center" vertical="center" wrapText="1"/>
      <protection locked="0"/>
    </xf>
    <xf numFmtId="0" fontId="31" fillId="26" borderId="21" xfId="0" applyFont="1" applyFill="1" applyBorder="1" applyAlignment="1" applyProtection="1">
      <alignment horizontal="center" vertical="center" wrapText="1"/>
      <protection locked="0"/>
    </xf>
    <xf numFmtId="0" fontId="31" fillId="26" borderId="24" xfId="0" applyFont="1" applyFill="1" applyBorder="1" applyAlignment="1" applyProtection="1">
      <alignment horizontal="center" vertical="center" wrapText="1"/>
      <protection locked="0"/>
    </xf>
    <xf numFmtId="0" fontId="31" fillId="26" borderId="22" xfId="0" applyFont="1" applyFill="1" applyBorder="1" applyAlignment="1" applyProtection="1">
      <alignment horizontal="center" vertical="center" wrapText="1"/>
      <protection locked="0"/>
    </xf>
    <xf numFmtId="0" fontId="31" fillId="26" borderId="68" xfId="0" applyFont="1" applyFill="1" applyBorder="1" applyAlignment="1" applyProtection="1">
      <alignment horizontal="center" vertical="center" wrapText="1"/>
      <protection locked="0"/>
    </xf>
    <xf numFmtId="0" fontId="31" fillId="21" borderId="90" xfId="0" applyFont="1" applyFill="1" applyBorder="1" applyAlignment="1">
      <alignment horizontal="center" vertical="center" wrapText="1"/>
    </xf>
    <xf numFmtId="0" fontId="31" fillId="23" borderId="39" xfId="0" applyFont="1" applyFill="1" applyBorder="1" applyAlignment="1">
      <alignment horizontal="center" vertical="center" textRotation="90" wrapText="1"/>
    </xf>
    <xf numFmtId="0" fontId="31" fillId="23" borderId="39" xfId="0" applyFont="1" applyFill="1" applyBorder="1" applyAlignment="1">
      <alignment horizontal="center" vertical="center" wrapText="1"/>
    </xf>
    <xf numFmtId="0" fontId="33" fillId="19" borderId="39" xfId="0" applyFont="1" applyFill="1" applyBorder="1" applyAlignment="1">
      <alignment horizontal="center" vertical="center" wrapText="1"/>
    </xf>
    <xf numFmtId="0" fontId="33" fillId="19" borderId="53" xfId="0" applyFont="1" applyFill="1" applyBorder="1" applyAlignment="1">
      <alignment horizontal="center" vertical="center" wrapText="1"/>
    </xf>
    <xf numFmtId="0" fontId="33" fillId="20" borderId="39" xfId="0" applyFont="1" applyFill="1" applyBorder="1" applyAlignment="1">
      <alignment horizontal="center" vertical="center" textRotation="90" wrapText="1"/>
    </xf>
    <xf numFmtId="0" fontId="33" fillId="20" borderId="39" xfId="0" applyFont="1" applyFill="1" applyBorder="1" applyAlignment="1">
      <alignment horizontal="center" vertical="center" wrapText="1"/>
    </xf>
    <xf numFmtId="0" fontId="33" fillId="24" borderId="39" xfId="0" applyFont="1" applyFill="1" applyBorder="1" applyAlignment="1">
      <alignment horizontal="center" vertical="center" wrapText="1"/>
    </xf>
    <xf numFmtId="0" fontId="33" fillId="18" borderId="39" xfId="0" applyFont="1" applyFill="1" applyBorder="1" applyAlignment="1">
      <alignment horizontal="center" vertical="center" wrapText="1"/>
    </xf>
    <xf numFmtId="0" fontId="33" fillId="18" borderId="78" xfId="0" applyFont="1" applyFill="1" applyBorder="1" applyAlignment="1">
      <alignment horizontal="center" vertical="center" wrapText="1"/>
    </xf>
    <xf numFmtId="0" fontId="1" fillId="11" borderId="32" xfId="0" applyFont="1" applyFill="1" applyBorder="1" applyAlignment="1">
      <alignment vertical="center" wrapText="1"/>
    </xf>
    <xf numFmtId="0" fontId="2" fillId="11" borderId="34" xfId="0" applyFont="1" applyFill="1" applyBorder="1" applyAlignment="1">
      <alignment horizontal="center" vertical="center" wrapText="1"/>
    </xf>
    <xf numFmtId="0" fontId="2" fillId="11" borderId="2" xfId="0" applyFont="1" applyFill="1" applyBorder="1" applyAlignment="1">
      <alignment horizontal="justify" vertical="center" wrapText="1"/>
    </xf>
    <xf numFmtId="9" fontId="1" fillId="27" borderId="34" xfId="0" applyNumberFormat="1" applyFont="1" applyFill="1" applyBorder="1" applyAlignment="1">
      <alignment horizontal="center" vertical="center" wrapText="1"/>
    </xf>
    <xf numFmtId="0" fontId="1" fillId="27" borderId="34" xfId="0" applyFont="1" applyFill="1" applyBorder="1" applyAlignment="1">
      <alignment horizontal="center" vertical="center" wrapText="1"/>
    </xf>
    <xf numFmtId="0" fontId="1" fillId="11" borderId="34" xfId="0" applyFont="1" applyFill="1" applyBorder="1" applyAlignment="1">
      <alignment horizontal="center" vertical="center" wrapText="1"/>
    </xf>
    <xf numFmtId="0" fontId="4" fillId="11" borderId="34" xfId="0" applyFont="1" applyFill="1" applyBorder="1" applyAlignment="1">
      <alignment horizontal="center" vertical="center" wrapText="1"/>
    </xf>
    <xf numFmtId="165" fontId="1" fillId="27" borderId="30" xfId="0" applyNumberFormat="1" applyFont="1" applyFill="1" applyBorder="1" applyAlignment="1">
      <alignment horizontal="center" vertical="center" wrapText="1"/>
    </xf>
    <xf numFmtId="0" fontId="2" fillId="11" borderId="92" xfId="0" applyFont="1" applyFill="1" applyBorder="1" applyAlignment="1">
      <alignment horizontal="center" vertical="center" wrapText="1"/>
    </xf>
    <xf numFmtId="15" fontId="2" fillId="11" borderId="79" xfId="0" applyNumberFormat="1" applyFont="1" applyFill="1" applyBorder="1" applyAlignment="1">
      <alignment horizontal="center" vertical="center" wrapText="1"/>
    </xf>
    <xf numFmtId="0" fontId="1" fillId="11" borderId="24" xfId="0" applyFont="1" applyFill="1" applyBorder="1" applyAlignment="1">
      <alignment vertical="center" wrapText="1"/>
    </xf>
    <xf numFmtId="0" fontId="2" fillId="11" borderId="2" xfId="0" applyFont="1" applyFill="1" applyBorder="1" applyAlignment="1">
      <alignment horizontal="center" vertical="center" wrapText="1"/>
    </xf>
    <xf numFmtId="0" fontId="2" fillId="11" borderId="2" xfId="0" applyFont="1" applyFill="1" applyBorder="1" applyAlignment="1">
      <alignment horizontal="justify" vertical="center"/>
    </xf>
    <xf numFmtId="9" fontId="1" fillId="27" borderId="2" xfId="0" applyNumberFormat="1" applyFont="1" applyFill="1" applyBorder="1" applyAlignment="1">
      <alignment horizontal="center" vertical="center" wrapText="1"/>
    </xf>
    <xf numFmtId="0" fontId="1" fillId="27" borderId="2" xfId="0" applyFont="1" applyFill="1" applyBorder="1" applyAlignment="1">
      <alignment horizontal="center" vertical="center" wrapText="1"/>
    </xf>
    <xf numFmtId="0" fontId="1" fillId="11" borderId="2" xfId="0" applyFont="1" applyFill="1" applyBorder="1" applyAlignment="1">
      <alignment horizontal="center" vertical="center" wrapText="1"/>
    </xf>
    <xf numFmtId="0" fontId="4" fillId="11" borderId="2" xfId="0" applyFont="1" applyFill="1" applyBorder="1" applyAlignment="1">
      <alignment horizontal="center" vertical="center" wrapText="1"/>
    </xf>
    <xf numFmtId="165" fontId="1" fillId="27" borderId="3" xfId="0" applyNumberFormat="1" applyFont="1" applyFill="1" applyBorder="1" applyAlignment="1">
      <alignment horizontal="center" vertical="center" wrapText="1"/>
    </xf>
    <xf numFmtId="0" fontId="2" fillId="11" borderId="43" xfId="0" applyFont="1" applyFill="1" applyBorder="1" applyAlignment="1">
      <alignment horizontal="center" vertical="center" wrapText="1"/>
    </xf>
    <xf numFmtId="0" fontId="2" fillId="11" borderId="43" xfId="0" applyFont="1" applyFill="1" applyBorder="1" applyAlignment="1">
      <alignment horizontal="justify" vertical="center"/>
    </xf>
    <xf numFmtId="0" fontId="1" fillId="11" borderId="43" xfId="0" applyFont="1" applyFill="1" applyBorder="1" applyAlignment="1">
      <alignment horizontal="center" vertical="center" wrapText="1"/>
    </xf>
    <xf numFmtId="0" fontId="4" fillId="11" borderId="43" xfId="0" applyFont="1" applyFill="1" applyBorder="1" applyAlignment="1">
      <alignment horizontal="center" vertical="center" wrapText="1"/>
    </xf>
    <xf numFmtId="165" fontId="1" fillId="27" borderId="43" xfId="0" applyNumberFormat="1" applyFont="1" applyFill="1" applyBorder="1" applyAlignment="1">
      <alignment horizontal="center" vertical="center" wrapText="1"/>
    </xf>
    <xf numFmtId="0" fontId="2" fillId="11" borderId="94" xfId="0" applyFont="1" applyFill="1" applyBorder="1" applyAlignment="1">
      <alignment horizontal="center" vertical="center" wrapText="1"/>
    </xf>
    <xf numFmtId="15" fontId="2" fillId="11" borderId="93" xfId="0" applyNumberFormat="1" applyFont="1" applyFill="1" applyBorder="1" applyAlignment="1">
      <alignment horizontal="center" vertical="center" wrapText="1"/>
    </xf>
    <xf numFmtId="0" fontId="44" fillId="11" borderId="24" xfId="0" applyFont="1" applyFill="1" applyBorder="1" applyAlignment="1">
      <alignment vertical="center" wrapText="1"/>
    </xf>
    <xf numFmtId="0" fontId="1" fillId="11" borderId="41" xfId="0" applyFont="1" applyFill="1" applyBorder="1" applyAlignment="1">
      <alignment vertical="center" wrapText="1"/>
    </xf>
    <xf numFmtId="0" fontId="2" fillId="11" borderId="34" xfId="0" applyFont="1" applyFill="1" applyBorder="1" applyAlignment="1">
      <alignment horizontal="justify" vertical="center"/>
    </xf>
    <xf numFmtId="0" fontId="2" fillId="11" borderId="34" xfId="0" applyFont="1" applyFill="1" applyBorder="1" applyAlignment="1">
      <alignment horizontal="justify" vertical="center" wrapText="1"/>
    </xf>
    <xf numFmtId="0" fontId="1" fillId="11" borderId="34" xfId="0" applyFont="1" applyFill="1" applyBorder="1" applyAlignment="1">
      <alignment horizontal="justify" vertical="center"/>
    </xf>
    <xf numFmtId="0" fontId="1" fillId="11" borderId="2" xfId="0" applyFont="1" applyFill="1" applyBorder="1" applyAlignment="1">
      <alignment horizontal="justify" vertical="center"/>
    </xf>
    <xf numFmtId="0" fontId="1" fillId="11" borderId="43" xfId="0" applyFont="1" applyFill="1" applyBorder="1" applyAlignment="1">
      <alignment horizontal="justify" vertical="center"/>
    </xf>
    <xf numFmtId="0" fontId="1" fillId="11" borderId="92" xfId="0" applyFont="1" applyFill="1" applyBorder="1" applyAlignment="1">
      <alignment horizontal="center" vertical="center" wrapText="1"/>
    </xf>
    <xf numFmtId="15" fontId="1" fillId="11" borderId="79" xfId="0" applyNumberFormat="1" applyFont="1" applyFill="1" applyBorder="1" applyAlignment="1">
      <alignment horizontal="center" vertical="center" wrapText="1"/>
    </xf>
    <xf numFmtId="0" fontId="46" fillId="11" borderId="92" xfId="0" applyFont="1" applyFill="1" applyBorder="1" applyAlignment="1">
      <alignment horizontal="center" vertical="center" wrapText="1"/>
    </xf>
    <xf numFmtId="15" fontId="46" fillId="11" borderId="79" xfId="0" applyNumberFormat="1" applyFont="1" applyFill="1" applyBorder="1" applyAlignment="1">
      <alignment horizontal="center" vertical="center" wrapText="1"/>
    </xf>
    <xf numFmtId="0" fontId="48" fillId="11" borderId="2" xfId="0" applyFont="1" applyFill="1" applyBorder="1" applyAlignment="1">
      <alignment horizontal="center" vertical="center" wrapText="1"/>
    </xf>
    <xf numFmtId="0" fontId="48" fillId="11" borderId="92" xfId="0" applyFont="1" applyFill="1" applyBorder="1" applyAlignment="1">
      <alignment horizontal="center" vertical="center" wrapText="1"/>
    </xf>
    <xf numFmtId="15" fontId="48" fillId="11" borderId="79" xfId="0" applyNumberFormat="1" applyFont="1" applyFill="1" applyBorder="1" applyAlignment="1">
      <alignment horizontal="center" vertical="center" wrapText="1"/>
    </xf>
    <xf numFmtId="0" fontId="46" fillId="11" borderId="2"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48" fillId="11" borderId="24" xfId="0" applyFont="1" applyFill="1" applyBorder="1" applyAlignment="1">
      <alignment vertical="center" wrapText="1"/>
    </xf>
    <xf numFmtId="0" fontId="48" fillId="11" borderId="2" xfId="0" applyFont="1" applyFill="1" applyBorder="1" applyAlignment="1">
      <alignment horizontal="justify" vertical="center"/>
    </xf>
    <xf numFmtId="0" fontId="49" fillId="11" borderId="2" xfId="0" applyFont="1" applyFill="1" applyBorder="1" applyAlignment="1">
      <alignment horizontal="justify" vertical="center"/>
    </xf>
    <xf numFmtId="0" fontId="48" fillId="11" borderId="41" xfId="0" applyFont="1" applyFill="1" applyBorder="1" applyAlignment="1">
      <alignment vertical="center" wrapText="1"/>
    </xf>
    <xf numFmtId="0" fontId="2" fillId="11" borderId="24" xfId="0" applyFont="1" applyFill="1" applyBorder="1" applyAlignment="1">
      <alignment vertical="center" wrapText="1"/>
    </xf>
    <xf numFmtId="0" fontId="48" fillId="11" borderId="2" xfId="0" applyFont="1" applyFill="1" applyBorder="1" applyAlignment="1">
      <alignment horizontal="justify" vertical="center" wrapText="1"/>
    </xf>
    <xf numFmtId="0" fontId="48" fillId="11" borderId="43" xfId="0" applyFont="1" applyFill="1" applyBorder="1" applyAlignment="1">
      <alignment horizontal="justify" vertical="center"/>
    </xf>
    <xf numFmtId="0" fontId="1" fillId="11" borderId="34" xfId="0" applyFont="1" applyFill="1" applyBorder="1" applyAlignment="1">
      <alignment horizontal="justify" vertical="center" wrapText="1"/>
    </xf>
    <xf numFmtId="0" fontId="2" fillId="11" borderId="32" xfId="0" applyFont="1" applyFill="1" applyBorder="1" applyAlignment="1">
      <alignment vertical="center" wrapText="1"/>
    </xf>
    <xf numFmtId="0" fontId="1" fillId="29" borderId="71" xfId="0" applyFont="1" applyFill="1" applyBorder="1" applyAlignment="1" applyProtection="1">
      <alignment horizontal="center" vertical="center" wrapText="1"/>
      <protection locked="0"/>
    </xf>
    <xf numFmtId="15" fontId="1" fillId="29" borderId="13" xfId="0" applyNumberFormat="1" applyFont="1" applyFill="1" applyBorder="1" applyAlignment="1" applyProtection="1">
      <alignment horizontal="center" vertical="center" wrapText="1"/>
      <protection locked="0"/>
    </xf>
    <xf numFmtId="0" fontId="1" fillId="29" borderId="69" xfId="0" applyFont="1" applyFill="1" applyBorder="1" applyAlignment="1" applyProtection="1">
      <alignment horizontal="center" vertical="center" wrapText="1"/>
      <protection locked="0"/>
    </xf>
    <xf numFmtId="0" fontId="1" fillId="29" borderId="54" xfId="0" applyFont="1" applyFill="1" applyBorder="1" applyAlignment="1" applyProtection="1">
      <alignment horizontal="center" vertical="center" wrapText="1"/>
      <protection locked="0"/>
    </xf>
    <xf numFmtId="0" fontId="1" fillId="29" borderId="34" xfId="0" applyFont="1" applyFill="1" applyBorder="1" applyAlignment="1" applyProtection="1">
      <alignment horizontal="center" vertical="center" wrapText="1"/>
      <protection locked="0"/>
    </xf>
    <xf numFmtId="15" fontId="1" fillId="29" borderId="6" xfId="0" applyNumberFormat="1" applyFont="1" applyFill="1" applyBorder="1" applyAlignment="1" applyProtection="1">
      <alignment horizontal="center" vertical="center" wrapText="1"/>
      <protection locked="0"/>
    </xf>
    <xf numFmtId="0" fontId="1" fillId="29" borderId="4" xfId="0" applyFont="1" applyFill="1" applyBorder="1" applyAlignment="1" applyProtection="1">
      <alignment horizontal="center" vertical="center" wrapText="1"/>
      <protection locked="0"/>
    </xf>
    <xf numFmtId="0" fontId="1" fillId="29" borderId="72" xfId="0" applyFont="1" applyFill="1" applyBorder="1" applyAlignment="1" applyProtection="1">
      <alignment horizontal="center" vertical="center" wrapText="1"/>
      <protection locked="0"/>
    </xf>
    <xf numFmtId="0" fontId="1" fillId="29" borderId="6" xfId="0" applyFont="1" applyFill="1" applyBorder="1" applyAlignment="1" applyProtection="1">
      <alignment horizontal="center" vertical="center" wrapText="1"/>
      <protection locked="0"/>
    </xf>
    <xf numFmtId="0" fontId="1" fillId="29" borderId="2" xfId="0" applyFont="1" applyFill="1" applyBorder="1" applyAlignment="1" applyProtection="1">
      <alignment horizontal="center" vertical="center" wrapText="1"/>
      <protection locked="0"/>
    </xf>
    <xf numFmtId="0" fontId="1" fillId="29" borderId="37" xfId="0" applyFont="1" applyFill="1" applyBorder="1" applyAlignment="1" applyProtection="1">
      <alignment horizontal="center" vertical="center" wrapText="1"/>
      <protection locked="0"/>
    </xf>
    <xf numFmtId="15" fontId="1" fillId="29" borderId="70" xfId="0" applyNumberFormat="1" applyFont="1" applyFill="1" applyBorder="1" applyAlignment="1" applyProtection="1">
      <alignment horizontal="center" vertical="center" wrapText="1"/>
      <protection locked="0"/>
    </xf>
    <xf numFmtId="0" fontId="1" fillId="29" borderId="49" xfId="0" applyFont="1" applyFill="1" applyBorder="1" applyAlignment="1" applyProtection="1">
      <alignment horizontal="center" vertical="center" wrapText="1"/>
      <protection locked="0"/>
    </xf>
    <xf numFmtId="0" fontId="1" fillId="29" borderId="73" xfId="0" applyFont="1" applyFill="1" applyBorder="1" applyAlignment="1" applyProtection="1">
      <alignment horizontal="center" vertical="center" wrapText="1"/>
      <protection locked="0"/>
    </xf>
    <xf numFmtId="0" fontId="1" fillId="29" borderId="70" xfId="0" applyFont="1" applyFill="1" applyBorder="1" applyAlignment="1" applyProtection="1">
      <alignment horizontal="center" vertical="center" wrapText="1"/>
      <protection locked="0"/>
    </xf>
    <xf numFmtId="0" fontId="1" fillId="29" borderId="43" xfId="0" applyFont="1" applyFill="1" applyBorder="1" applyAlignment="1" applyProtection="1">
      <alignment horizontal="center" vertical="center" wrapText="1"/>
      <protection locked="0"/>
    </xf>
    <xf numFmtId="0" fontId="1" fillId="29" borderId="44" xfId="0" applyFont="1" applyFill="1" applyBorder="1" applyAlignment="1" applyProtection="1">
      <alignment horizontal="center" vertical="center" wrapText="1"/>
      <protection locked="0"/>
    </xf>
    <xf numFmtId="0" fontId="1" fillId="29" borderId="74" xfId="0" applyFont="1" applyFill="1" applyBorder="1" applyAlignment="1" applyProtection="1">
      <alignment horizontal="center" vertical="center" wrapText="1"/>
      <protection locked="0"/>
    </xf>
    <xf numFmtId="0" fontId="1" fillId="29" borderId="48" xfId="0" applyFont="1" applyFill="1" applyBorder="1" applyAlignment="1" applyProtection="1">
      <alignment horizontal="center" vertical="center" wrapText="1"/>
      <protection locked="0"/>
    </xf>
    <xf numFmtId="0" fontId="1" fillId="29" borderId="13" xfId="0" applyFont="1" applyFill="1" applyBorder="1" applyAlignment="1" applyProtection="1">
      <alignment horizontal="center" vertical="center" wrapText="1"/>
      <protection locked="0"/>
    </xf>
    <xf numFmtId="0" fontId="1" fillId="29" borderId="75" xfId="0" applyFont="1" applyFill="1" applyBorder="1" applyAlignment="1" applyProtection="1">
      <alignment horizontal="center" vertical="center" wrapText="1"/>
      <protection locked="0"/>
    </xf>
    <xf numFmtId="0" fontId="1" fillId="29" borderId="76" xfId="0" applyFont="1" applyFill="1" applyBorder="1" applyAlignment="1" applyProtection="1">
      <alignment horizontal="center" vertical="center" wrapText="1"/>
      <protection locked="0"/>
    </xf>
    <xf numFmtId="14" fontId="1" fillId="29" borderId="4" xfId="0" applyNumberFormat="1" applyFont="1" applyFill="1" applyBorder="1" applyAlignment="1" applyProtection="1">
      <alignment horizontal="center" vertical="center" wrapText="1"/>
      <protection locked="0"/>
    </xf>
    <xf numFmtId="0" fontId="45" fillId="29" borderId="6" xfId="0" applyFont="1" applyFill="1" applyBorder="1" applyAlignment="1" applyProtection="1">
      <alignment horizontal="center" vertical="center" wrapText="1"/>
      <protection locked="0"/>
    </xf>
    <xf numFmtId="0" fontId="45" fillId="29" borderId="2" xfId="0" applyFont="1" applyFill="1" applyBorder="1" applyAlignment="1" applyProtection="1">
      <alignment horizontal="center" vertical="center" wrapText="1"/>
      <protection locked="0"/>
    </xf>
    <xf numFmtId="15" fontId="2" fillId="29" borderId="79" xfId="0" applyNumberFormat="1" applyFont="1" applyFill="1" applyBorder="1" applyAlignment="1">
      <alignment horizontal="center" vertical="center" wrapText="1"/>
    </xf>
    <xf numFmtId="0" fontId="1" fillId="11" borderId="2" xfId="0" applyFont="1" applyFill="1" applyBorder="1" applyAlignment="1">
      <alignment horizontal="justify" vertical="center" wrapText="1"/>
    </xf>
    <xf numFmtId="15" fontId="1" fillId="29" borderId="79" xfId="0" applyNumberFormat="1" applyFont="1" applyFill="1" applyBorder="1" applyAlignment="1">
      <alignment horizontal="center" vertical="center" wrapText="1"/>
    </xf>
    <xf numFmtId="0" fontId="6" fillId="11" borderId="2" xfId="0" applyFont="1" applyFill="1" applyBorder="1" applyAlignment="1">
      <alignment horizontal="left" vertical="center" wrapText="1"/>
    </xf>
    <xf numFmtId="0" fontId="1" fillId="29" borderId="92" xfId="0" applyFont="1" applyFill="1" applyBorder="1" applyAlignment="1">
      <alignment horizontal="center" vertical="center" wrapText="1"/>
    </xf>
    <xf numFmtId="0" fontId="1" fillId="11" borderId="43" xfId="0" applyFont="1" applyFill="1" applyBorder="1" applyAlignment="1">
      <alignment horizontal="justify" vertical="center" wrapText="1"/>
    </xf>
    <xf numFmtId="14" fontId="2" fillId="11" borderId="92" xfId="0" applyNumberFormat="1" applyFont="1" applyFill="1" applyBorder="1" applyAlignment="1">
      <alignment horizontal="center" vertical="center" wrapText="1"/>
    </xf>
    <xf numFmtId="0" fontId="2" fillId="0" borderId="0" xfId="0" applyFont="1" applyAlignment="1" applyProtection="1">
      <alignment vertical="center" wrapText="1"/>
      <protection locked="0"/>
    </xf>
    <xf numFmtId="9" fontId="2" fillId="27" borderId="2" xfId="0" applyNumberFormat="1" applyFont="1" applyFill="1" applyBorder="1" applyAlignment="1">
      <alignment horizontal="center" vertical="center" wrapText="1"/>
    </xf>
    <xf numFmtId="0" fontId="2" fillId="27" borderId="2" xfId="0" applyFont="1" applyFill="1" applyBorder="1" applyAlignment="1">
      <alignment horizontal="center" vertical="center" wrapText="1"/>
    </xf>
    <xf numFmtId="15" fontId="2" fillId="29" borderId="6" xfId="0" applyNumberFormat="1" applyFont="1" applyFill="1" applyBorder="1" applyAlignment="1" applyProtection="1">
      <alignment horizontal="center" vertical="center" wrapText="1"/>
      <protection locked="0"/>
    </xf>
    <xf numFmtId="0" fontId="2" fillId="29" borderId="4" xfId="0" applyFont="1" applyFill="1" applyBorder="1" applyAlignment="1" applyProtection="1">
      <alignment horizontal="center" vertical="center" wrapText="1"/>
      <protection locked="0"/>
    </xf>
    <xf numFmtId="0" fontId="2" fillId="29" borderId="74" xfId="0" applyFont="1" applyFill="1" applyBorder="1" applyAlignment="1" applyProtection="1">
      <alignment horizontal="center" vertical="center" wrapText="1"/>
      <protection locked="0"/>
    </xf>
    <xf numFmtId="0" fontId="2" fillId="29" borderId="6" xfId="0" applyFont="1" applyFill="1" applyBorder="1" applyAlignment="1" applyProtection="1">
      <alignment horizontal="center" vertical="center" wrapText="1"/>
      <protection locked="0"/>
    </xf>
    <xf numFmtId="0" fontId="2" fillId="29" borderId="2" xfId="0" applyFont="1" applyFill="1" applyBorder="1" applyAlignment="1" applyProtection="1">
      <alignment horizontal="center" vertical="center" wrapText="1"/>
      <protection locked="0"/>
    </xf>
    <xf numFmtId="0" fontId="2" fillId="29" borderId="37" xfId="0" applyFont="1" applyFill="1" applyBorder="1" applyAlignment="1" applyProtection="1">
      <alignment horizontal="center" vertical="center" wrapText="1"/>
      <protection locked="0"/>
    </xf>
    <xf numFmtId="0" fontId="2" fillId="11" borderId="41" xfId="0" applyFont="1" applyFill="1" applyBorder="1" applyAlignment="1">
      <alignment vertical="center" wrapText="1"/>
    </xf>
    <xf numFmtId="15" fontId="2" fillId="29" borderId="70" xfId="0" applyNumberFormat="1" applyFont="1" applyFill="1" applyBorder="1" applyAlignment="1" applyProtection="1">
      <alignment horizontal="center" vertical="center" wrapText="1"/>
      <protection locked="0"/>
    </xf>
    <xf numFmtId="0" fontId="2" fillId="29" borderId="49" xfId="0" applyFont="1" applyFill="1" applyBorder="1" applyAlignment="1" applyProtection="1">
      <alignment horizontal="center" vertical="center" wrapText="1"/>
      <protection locked="0"/>
    </xf>
    <xf numFmtId="0" fontId="2" fillId="29" borderId="75" xfId="0" applyFont="1" applyFill="1" applyBorder="1" applyAlignment="1" applyProtection="1">
      <alignment horizontal="center" vertical="center" wrapText="1"/>
      <protection locked="0"/>
    </xf>
    <xf numFmtId="0" fontId="2" fillId="29" borderId="70" xfId="0" applyFont="1" applyFill="1" applyBorder="1" applyAlignment="1" applyProtection="1">
      <alignment horizontal="center" vertical="center" wrapText="1"/>
      <protection locked="0"/>
    </xf>
    <xf numFmtId="0" fontId="2" fillId="29" borderId="43" xfId="0" applyFont="1" applyFill="1" applyBorder="1" applyAlignment="1" applyProtection="1">
      <alignment horizontal="center" vertical="center" wrapText="1"/>
      <protection locked="0"/>
    </xf>
    <xf numFmtId="0" fontId="2" fillId="29" borderId="44" xfId="0" applyFont="1" applyFill="1" applyBorder="1" applyAlignment="1" applyProtection="1">
      <alignment horizontal="center" vertical="center" wrapText="1"/>
      <protection locked="0"/>
    </xf>
    <xf numFmtId="0" fontId="2" fillId="11" borderId="32" xfId="0" applyFont="1" applyFill="1" applyBorder="1" applyAlignment="1" applyProtection="1">
      <alignment vertical="center" wrapText="1"/>
      <protection locked="0"/>
    </xf>
    <xf numFmtId="0" fontId="2" fillId="11" borderId="2" xfId="0" applyFont="1" applyFill="1" applyBorder="1" applyAlignment="1" applyProtection="1">
      <alignment horizontal="center" vertical="center" wrapText="1"/>
      <protection locked="0"/>
    </xf>
    <xf numFmtId="0" fontId="2" fillId="11" borderId="2" xfId="0" applyFont="1" applyFill="1" applyBorder="1" applyAlignment="1" applyProtection="1">
      <alignment horizontal="justify" vertical="center"/>
      <protection locked="0"/>
    </xf>
    <xf numFmtId="9" fontId="2" fillId="27" borderId="34" xfId="0" applyNumberFormat="1" applyFont="1" applyFill="1" applyBorder="1" applyAlignment="1" applyProtection="1">
      <alignment horizontal="center" vertical="center" wrapText="1"/>
      <protection locked="0"/>
    </xf>
    <xf numFmtId="0" fontId="2" fillId="27" borderId="34" xfId="0" applyFont="1" applyFill="1" applyBorder="1" applyAlignment="1" applyProtection="1">
      <alignment horizontal="center" vertical="center" wrapText="1"/>
      <protection locked="0"/>
    </xf>
    <xf numFmtId="0" fontId="2" fillId="11" borderId="34" xfId="0" applyFont="1" applyFill="1" applyBorder="1" applyAlignment="1" applyProtection="1">
      <alignment horizontal="center" vertical="center" wrapText="1"/>
      <protection locked="0"/>
    </xf>
    <xf numFmtId="0" fontId="2" fillId="11" borderId="92" xfId="0" applyFont="1" applyFill="1" applyBorder="1" applyAlignment="1" applyProtection="1">
      <alignment horizontal="center" vertical="center" wrapText="1"/>
      <protection locked="0"/>
    </xf>
    <xf numFmtId="15" fontId="2" fillId="11" borderId="79" xfId="0" applyNumberFormat="1" applyFont="1" applyFill="1" applyBorder="1" applyAlignment="1" applyProtection="1">
      <alignment horizontal="center" vertical="center" wrapText="1"/>
      <protection locked="0"/>
    </xf>
    <xf numFmtId="15" fontId="2" fillId="29" borderId="13" xfId="0" applyNumberFormat="1" applyFont="1" applyFill="1" applyBorder="1" applyAlignment="1" applyProtection="1">
      <alignment horizontal="center" vertical="center" wrapText="1"/>
      <protection locked="0"/>
    </xf>
    <xf numFmtId="0" fontId="2" fillId="29" borderId="69" xfId="0" applyFont="1" applyFill="1" applyBorder="1" applyAlignment="1" applyProtection="1">
      <alignment horizontal="center" vertical="center" wrapText="1"/>
      <protection locked="0"/>
    </xf>
    <xf numFmtId="0" fontId="2" fillId="29" borderId="76" xfId="0" applyFont="1" applyFill="1" applyBorder="1" applyAlignment="1" applyProtection="1">
      <alignment horizontal="center" vertical="center" wrapText="1"/>
      <protection locked="0"/>
    </xf>
    <xf numFmtId="0" fontId="2" fillId="29" borderId="54" xfId="0" applyFont="1" applyFill="1" applyBorder="1" applyAlignment="1" applyProtection="1">
      <alignment horizontal="center" vertical="center" wrapText="1"/>
      <protection locked="0"/>
    </xf>
    <xf numFmtId="0" fontId="2" fillId="29" borderId="34" xfId="0" applyFont="1" applyFill="1" applyBorder="1" applyAlignment="1" applyProtection="1">
      <alignment horizontal="center" vertical="center" wrapText="1"/>
      <protection locked="0"/>
    </xf>
    <xf numFmtId="0" fontId="2" fillId="29" borderId="35" xfId="0" applyFont="1" applyFill="1" applyBorder="1" applyAlignment="1" applyProtection="1">
      <alignment horizontal="center" vertical="center" wrapText="1"/>
      <protection locked="0"/>
    </xf>
    <xf numFmtId="0" fontId="2" fillId="11" borderId="24" xfId="0" applyFont="1" applyFill="1" applyBorder="1" applyAlignment="1" applyProtection="1">
      <alignment vertical="center" wrapText="1"/>
      <protection locked="0"/>
    </xf>
    <xf numFmtId="9" fontId="2" fillId="27" borderId="2" xfId="0" applyNumberFormat="1" applyFont="1" applyFill="1" applyBorder="1" applyAlignment="1" applyProtection="1">
      <alignment horizontal="center" vertical="center" wrapText="1"/>
      <protection locked="0"/>
    </xf>
    <xf numFmtId="0" fontId="2" fillId="27" borderId="2" xfId="0" applyFont="1" applyFill="1" applyBorder="1" applyAlignment="1" applyProtection="1">
      <alignment horizontal="center" vertical="center" wrapText="1"/>
      <protection locked="0"/>
    </xf>
    <xf numFmtId="0" fontId="2" fillId="11" borderId="41" xfId="0" applyFont="1" applyFill="1" applyBorder="1" applyAlignment="1" applyProtection="1">
      <alignment vertical="center" wrapText="1"/>
      <protection locked="0"/>
    </xf>
    <xf numFmtId="0" fontId="2" fillId="11" borderId="43" xfId="0" applyFont="1" applyFill="1" applyBorder="1" applyAlignment="1" applyProtection="1">
      <alignment horizontal="center" vertical="center" wrapText="1"/>
      <protection locked="0"/>
    </xf>
    <xf numFmtId="0" fontId="2" fillId="11" borderId="43" xfId="0" applyFont="1" applyFill="1" applyBorder="1" applyAlignment="1" applyProtection="1">
      <alignment horizontal="justify" vertical="center"/>
      <protection locked="0"/>
    </xf>
    <xf numFmtId="0" fontId="2" fillId="11" borderId="94" xfId="0" applyFont="1" applyFill="1" applyBorder="1" applyAlignment="1" applyProtection="1">
      <alignment horizontal="center" vertical="center" wrapText="1"/>
      <protection locked="0"/>
    </xf>
    <xf numFmtId="15" fontId="2" fillId="11" borderId="93" xfId="0" applyNumberFormat="1" applyFont="1" applyFill="1" applyBorder="1" applyAlignment="1" applyProtection="1">
      <alignment horizontal="center" vertical="center" wrapText="1"/>
      <protection locked="0"/>
    </xf>
    <xf numFmtId="9" fontId="2" fillId="27" borderId="34" xfId="0" applyNumberFormat="1" applyFont="1" applyFill="1" applyBorder="1" applyAlignment="1">
      <alignment horizontal="center" vertical="center" wrapText="1"/>
    </xf>
    <xf numFmtId="0" fontId="2" fillId="27" borderId="34" xfId="0" applyFont="1" applyFill="1" applyBorder="1" applyAlignment="1">
      <alignment horizontal="center" vertical="center" wrapText="1"/>
    </xf>
    <xf numFmtId="0" fontId="2" fillId="29" borderId="72" xfId="0" applyFont="1" applyFill="1" applyBorder="1" applyAlignment="1" applyProtection="1">
      <alignment horizontal="center" vertical="center" wrapText="1"/>
      <protection locked="0"/>
    </xf>
    <xf numFmtId="0" fontId="2" fillId="29" borderId="71" xfId="0" applyFont="1" applyFill="1" applyBorder="1" applyAlignment="1" applyProtection="1">
      <alignment horizontal="center" vertical="center" wrapText="1"/>
      <protection locked="0"/>
    </xf>
    <xf numFmtId="0" fontId="2" fillId="29" borderId="48" xfId="0" applyFont="1" applyFill="1" applyBorder="1" applyAlignment="1" applyProtection="1">
      <alignment horizontal="center" vertical="center" wrapText="1"/>
      <protection locked="0"/>
    </xf>
    <xf numFmtId="0" fontId="2" fillId="29" borderId="13" xfId="0" applyFont="1" applyFill="1" applyBorder="1" applyAlignment="1" applyProtection="1">
      <alignment horizontal="center" vertical="center" wrapText="1"/>
      <protection locked="0"/>
    </xf>
    <xf numFmtId="15" fontId="1" fillId="28" borderId="95" xfId="0" applyNumberFormat="1" applyFont="1" applyFill="1" applyBorder="1" applyAlignment="1">
      <alignment horizontal="center" vertical="center" wrapText="1"/>
    </xf>
    <xf numFmtId="0" fontId="33" fillId="18" borderId="20" xfId="0" applyFont="1" applyFill="1" applyBorder="1" applyAlignment="1" applyProtection="1">
      <alignment horizontal="center" vertical="center" wrapText="1"/>
      <protection locked="0"/>
    </xf>
    <xf numFmtId="0" fontId="2" fillId="30" borderId="0" xfId="0" applyFont="1" applyFill="1" applyAlignment="1">
      <alignment horizontal="center" vertical="center" wrapText="1"/>
    </xf>
    <xf numFmtId="0" fontId="1" fillId="31" borderId="0" xfId="0" applyFont="1" applyFill="1" applyAlignment="1">
      <alignment horizontal="center" vertical="center" wrapText="1"/>
    </xf>
    <xf numFmtId="0" fontId="51" fillId="5" borderId="28" xfId="0" applyFont="1" applyFill="1" applyBorder="1" applyAlignment="1" applyProtection="1">
      <alignment horizontal="center" vertical="center" wrapText="1" readingOrder="1"/>
      <protection hidden="1"/>
    </xf>
    <xf numFmtId="0" fontId="51" fillId="14" borderId="28" xfId="0" applyFont="1" applyFill="1" applyBorder="1" applyAlignment="1" applyProtection="1">
      <alignment horizontal="center" vertical="center" wrapText="1" readingOrder="1"/>
      <protection hidden="1"/>
    </xf>
    <xf numFmtId="0" fontId="51" fillId="16" borderId="28" xfId="0" applyFont="1" applyFill="1" applyBorder="1" applyAlignment="1" applyProtection="1">
      <alignment horizontal="center" vertical="center" wrapText="1" readingOrder="1"/>
      <protection hidden="1"/>
    </xf>
    <xf numFmtId="0" fontId="51" fillId="17" borderId="28" xfId="0" applyFont="1" applyFill="1" applyBorder="1" applyAlignment="1" applyProtection="1">
      <alignment horizontal="center" vertical="center" wrapText="1" readingOrder="1"/>
      <protection hidden="1"/>
    </xf>
    <xf numFmtId="165" fontId="1" fillId="0" borderId="0" xfId="0" applyNumberFormat="1" applyFont="1" applyAlignment="1">
      <alignment horizontal="center" vertical="center"/>
    </xf>
    <xf numFmtId="10" fontId="22" fillId="16" borderId="24" xfId="1" applyNumberFormat="1" applyFont="1" applyFill="1" applyBorder="1" applyAlignment="1" applyProtection="1">
      <alignment horizontal="center" vertical="center" wrapText="1" readingOrder="1"/>
      <protection hidden="1"/>
    </xf>
    <xf numFmtId="10" fontId="22" fillId="17" borderId="24" xfId="1" applyNumberFormat="1" applyFont="1" applyFill="1" applyBorder="1" applyAlignment="1" applyProtection="1">
      <alignment horizontal="center" vertical="center" wrapText="1" readingOrder="1"/>
      <protection hidden="1"/>
    </xf>
    <xf numFmtId="10" fontId="22" fillId="5" borderId="24" xfId="1" applyNumberFormat="1" applyFont="1" applyFill="1" applyBorder="1" applyAlignment="1" applyProtection="1">
      <alignment horizontal="center" vertical="center" wrapText="1" readingOrder="1"/>
      <protection hidden="1"/>
    </xf>
    <xf numFmtId="10" fontId="22" fillId="14" borderId="24" xfId="1" applyNumberFormat="1" applyFont="1" applyFill="1" applyBorder="1" applyAlignment="1" applyProtection="1">
      <alignment horizontal="center" vertical="center" wrapText="1" readingOrder="1"/>
      <protection hidden="1"/>
    </xf>
    <xf numFmtId="10" fontId="22" fillId="7" borderId="24" xfId="1" applyNumberFormat="1" applyFont="1" applyFill="1" applyBorder="1" applyAlignment="1">
      <alignment horizontal="center" vertical="center" wrapText="1"/>
    </xf>
    <xf numFmtId="0" fontId="2" fillId="11" borderId="84" xfId="0" applyFont="1" applyFill="1" applyBorder="1" applyAlignment="1">
      <alignment vertical="center" wrapText="1"/>
    </xf>
    <xf numFmtId="0" fontId="2" fillId="11" borderId="3" xfId="0" applyFont="1" applyFill="1" applyBorder="1" applyAlignment="1">
      <alignment horizontal="center" vertical="center" wrapText="1"/>
    </xf>
    <xf numFmtId="0" fontId="2" fillId="11" borderId="3" xfId="0" applyFont="1" applyFill="1" applyBorder="1" applyAlignment="1">
      <alignment horizontal="justify" vertical="center"/>
    </xf>
    <xf numFmtId="9" fontId="2" fillId="27" borderId="3" xfId="0" applyNumberFormat="1" applyFont="1" applyFill="1" applyBorder="1" applyAlignment="1">
      <alignment horizontal="center" vertical="center" wrapText="1"/>
    </xf>
    <xf numFmtId="0" fontId="2" fillId="27" borderId="3" xfId="0" applyFont="1" applyFill="1" applyBorder="1" applyAlignment="1">
      <alignment horizontal="center" vertical="center" wrapText="1"/>
    </xf>
    <xf numFmtId="0" fontId="4" fillId="11" borderId="3" xfId="0" applyFont="1" applyFill="1" applyBorder="1" applyAlignment="1">
      <alignment horizontal="center" vertical="center" wrapText="1"/>
    </xf>
    <xf numFmtId="165" fontId="1" fillId="27" borderId="3" xfId="1" applyNumberFormat="1" applyFont="1" applyFill="1" applyBorder="1" applyAlignment="1" applyProtection="1">
      <alignment horizontal="center" vertical="center" wrapText="1"/>
    </xf>
    <xf numFmtId="15" fontId="2" fillId="11" borderId="98" xfId="0" applyNumberFormat="1" applyFont="1" applyFill="1" applyBorder="1" applyAlignment="1">
      <alignment horizontal="center" vertical="center" wrapText="1"/>
    </xf>
    <xf numFmtId="15" fontId="2" fillId="29" borderId="99" xfId="0" applyNumberFormat="1" applyFont="1" applyFill="1" applyBorder="1" applyAlignment="1" applyProtection="1">
      <alignment horizontal="center" vertical="center" wrapText="1"/>
      <protection locked="0"/>
    </xf>
    <xf numFmtId="0" fontId="2" fillId="29" borderId="100" xfId="0" applyFont="1" applyFill="1" applyBorder="1" applyAlignment="1" applyProtection="1">
      <alignment horizontal="center" vertical="center" wrapText="1"/>
      <protection locked="0"/>
    </xf>
    <xf numFmtId="0" fontId="2" fillId="29" borderId="98" xfId="0" applyFont="1" applyFill="1" applyBorder="1" applyAlignment="1" applyProtection="1">
      <alignment horizontal="center" vertical="center" wrapText="1"/>
      <protection locked="0"/>
    </xf>
    <xf numFmtId="0" fontId="2" fillId="29" borderId="99" xfId="0" applyFont="1" applyFill="1" applyBorder="1" applyAlignment="1" applyProtection="1">
      <alignment horizontal="center" vertical="center" wrapText="1"/>
      <protection locked="0"/>
    </xf>
    <xf numFmtId="0" fontId="2" fillId="29" borderId="3" xfId="0" applyFont="1" applyFill="1" applyBorder="1" applyAlignment="1" applyProtection="1">
      <alignment horizontal="center" vertical="center" wrapText="1"/>
      <protection locked="0"/>
    </xf>
    <xf numFmtId="0" fontId="2" fillId="29" borderId="101" xfId="0" applyFont="1" applyFill="1" applyBorder="1" applyAlignment="1" applyProtection="1">
      <alignment horizontal="center" vertical="center" wrapText="1"/>
      <protection locked="0"/>
    </xf>
    <xf numFmtId="15" fontId="2" fillId="11" borderId="102" xfId="0" applyNumberFormat="1" applyFont="1" applyFill="1" applyBorder="1" applyAlignment="1">
      <alignment horizontal="center" vertical="center" wrapText="1"/>
    </xf>
    <xf numFmtId="15" fontId="1" fillId="29" borderId="54" xfId="0" applyNumberFormat="1" applyFont="1" applyFill="1" applyBorder="1" applyAlignment="1" applyProtection="1">
      <alignment horizontal="center" vertical="center" wrapText="1"/>
      <protection locked="0"/>
    </xf>
    <xf numFmtId="9" fontId="1" fillId="27" borderId="43" xfId="0" applyNumberFormat="1" applyFont="1" applyFill="1" applyBorder="1" applyAlignment="1">
      <alignment horizontal="center" vertical="center" wrapText="1"/>
    </xf>
    <xf numFmtId="0" fontId="1" fillId="27" borderId="43" xfId="0" applyFont="1" applyFill="1" applyBorder="1" applyAlignment="1">
      <alignment horizontal="center" vertical="center" wrapText="1"/>
    </xf>
    <xf numFmtId="15" fontId="2" fillId="11" borderId="75" xfId="0" applyNumberFormat="1" applyFont="1" applyFill="1" applyBorder="1" applyAlignment="1">
      <alignment horizontal="center" vertical="center" wrapText="1"/>
    </xf>
    <xf numFmtId="0" fontId="52" fillId="29" borderId="69" xfId="9" applyFill="1" applyBorder="1" applyAlignment="1" applyProtection="1">
      <alignment horizontal="center" vertical="center" wrapText="1"/>
      <protection locked="0"/>
    </xf>
    <xf numFmtId="0" fontId="52" fillId="29" borderId="4" xfId="9" applyFill="1" applyBorder="1" applyAlignment="1" applyProtection="1">
      <alignment horizontal="center" vertical="center" wrapText="1"/>
      <protection locked="0"/>
    </xf>
    <xf numFmtId="0" fontId="53" fillId="29" borderId="2" xfId="0" applyFont="1" applyFill="1" applyBorder="1" applyAlignment="1" applyProtection="1">
      <alignment horizontal="center" vertical="center" wrapText="1"/>
      <protection locked="0"/>
    </xf>
    <xf numFmtId="0" fontId="53" fillId="29" borderId="34" xfId="0" applyFont="1" applyFill="1" applyBorder="1" applyAlignment="1" applyProtection="1">
      <alignment horizontal="center" vertical="center" wrapText="1"/>
      <protection locked="0"/>
    </xf>
    <xf numFmtId="0" fontId="55" fillId="11" borderId="2" xfId="0" applyFont="1" applyFill="1" applyBorder="1" applyAlignment="1">
      <alignment horizontal="justify" vertical="center"/>
    </xf>
    <xf numFmtId="0" fontId="56" fillId="11" borderId="2" xfId="0" applyFont="1" applyFill="1" applyBorder="1" applyAlignment="1">
      <alignment horizontal="justify" vertical="center"/>
    </xf>
    <xf numFmtId="0" fontId="55" fillId="11" borderId="43" xfId="0" applyFont="1" applyFill="1" applyBorder="1" applyAlignment="1">
      <alignment horizontal="justify" vertical="center"/>
    </xf>
    <xf numFmtId="0" fontId="45" fillId="29" borderId="4" xfId="0" applyFont="1" applyFill="1" applyBorder="1" applyAlignment="1" applyProtection="1">
      <alignment horizontal="center" vertical="center" wrapText="1"/>
      <protection locked="0"/>
    </xf>
    <xf numFmtId="0" fontId="2" fillId="11" borderId="92" xfId="0" applyFont="1" applyFill="1" applyBorder="1" applyAlignment="1" applyProtection="1">
      <alignment horizontal="left" vertical="center" wrapText="1"/>
      <protection locked="0"/>
    </xf>
    <xf numFmtId="0" fontId="0" fillId="0" borderId="0" xfId="0" applyAlignment="1">
      <alignment vertical="center"/>
    </xf>
    <xf numFmtId="0" fontId="0" fillId="0" borderId="95" xfId="0" applyBorder="1"/>
    <xf numFmtId="0" fontId="0" fillId="0" borderId="95" xfId="0" applyBorder="1" applyAlignment="1">
      <alignment wrapText="1"/>
    </xf>
    <xf numFmtId="0" fontId="0" fillId="0" borderId="95" xfId="0" applyBorder="1" applyAlignment="1">
      <alignment vertical="center"/>
    </xf>
    <xf numFmtId="0" fontId="0" fillId="28" borderId="95" xfId="0" applyFill="1" applyBorder="1" applyAlignment="1">
      <alignment vertical="center" wrapText="1"/>
    </xf>
    <xf numFmtId="0" fontId="0" fillId="0" borderId="95" xfId="0" applyBorder="1" applyAlignment="1">
      <alignment vertical="center" wrapText="1"/>
    </xf>
    <xf numFmtId="0" fontId="1" fillId="11" borderId="29" xfId="0" applyFont="1" applyFill="1" applyBorder="1" applyAlignment="1">
      <alignment vertical="center" wrapText="1"/>
    </xf>
    <xf numFmtId="0" fontId="1" fillId="11" borderId="36" xfId="0" applyFont="1" applyFill="1" applyBorder="1" applyAlignment="1">
      <alignment vertical="center" wrapText="1"/>
    </xf>
    <xf numFmtId="0" fontId="1" fillId="11" borderId="38" xfId="0" applyFont="1" applyFill="1" applyBorder="1" applyAlignment="1">
      <alignment vertical="center" wrapText="1"/>
    </xf>
    <xf numFmtId="0" fontId="2" fillId="11" borderId="29" xfId="0" applyFont="1" applyFill="1" applyBorder="1" applyAlignment="1" applyProtection="1">
      <alignment vertical="center" wrapText="1"/>
      <protection locked="0"/>
    </xf>
    <xf numFmtId="0" fontId="2" fillId="11" borderId="36" xfId="0" applyFont="1" applyFill="1" applyBorder="1" applyAlignment="1" applyProtection="1">
      <alignment vertical="center" wrapText="1"/>
      <protection locked="0"/>
    </xf>
    <xf numFmtId="0" fontId="2" fillId="11" borderId="38" xfId="0" applyFont="1" applyFill="1" applyBorder="1" applyAlignment="1" applyProtection="1">
      <alignment vertical="center" wrapText="1"/>
      <protection locked="0"/>
    </xf>
    <xf numFmtId="0" fontId="2" fillId="11" borderId="29" xfId="0" applyFont="1" applyFill="1" applyBorder="1" applyAlignment="1">
      <alignment vertical="center" wrapText="1"/>
    </xf>
    <xf numFmtId="0" fontId="2" fillId="11" borderId="36" xfId="0" applyFont="1" applyFill="1" applyBorder="1" applyAlignment="1">
      <alignment vertical="center" wrapText="1"/>
    </xf>
    <xf numFmtId="0" fontId="0" fillId="0" borderId="0" xfId="0" pivotButton="1"/>
    <xf numFmtId="0" fontId="0" fillId="0" borderId="0" xfId="0" applyAlignment="1">
      <alignment horizontal="left"/>
    </xf>
    <xf numFmtId="0" fontId="57" fillId="32" borderId="104" xfId="0" applyFont="1" applyFill="1" applyBorder="1" applyAlignment="1">
      <alignment horizontal="center" vertical="center" wrapText="1"/>
    </xf>
    <xf numFmtId="0" fontId="0" fillId="0" borderId="0" xfId="0" applyAlignment="1">
      <alignment horizontal="center" vertical="center"/>
    </xf>
    <xf numFmtId="0" fontId="1" fillId="29" borderId="105" xfId="0" applyFont="1" applyFill="1" applyBorder="1" applyAlignment="1" applyProtection="1">
      <alignment vertical="center" wrapText="1"/>
      <protection locked="0"/>
    </xf>
    <xf numFmtId="0" fontId="1" fillId="29" borderId="35" xfId="0" applyFont="1" applyFill="1" applyBorder="1" applyAlignment="1" applyProtection="1">
      <alignment horizontal="left" vertical="center" wrapText="1"/>
      <protection locked="0"/>
    </xf>
    <xf numFmtId="0" fontId="1" fillId="29" borderId="106" xfId="0" applyFont="1" applyFill="1" applyBorder="1" applyAlignment="1" applyProtection="1">
      <alignment horizontal="center" vertical="center" wrapText="1"/>
      <protection locked="0"/>
    </xf>
    <xf numFmtId="0" fontId="1" fillId="11" borderId="107" xfId="0" applyFont="1" applyFill="1" applyBorder="1" applyAlignment="1" applyProtection="1">
      <alignment vertical="center" wrapText="1"/>
      <protection locked="0"/>
    </xf>
    <xf numFmtId="0" fontId="1" fillId="11" borderId="0" xfId="0" applyFont="1" applyFill="1" applyAlignment="1" applyProtection="1">
      <alignment vertical="center" wrapText="1"/>
      <protection locked="0"/>
    </xf>
    <xf numFmtId="0" fontId="2" fillId="11" borderId="107" xfId="0" applyFont="1" applyFill="1" applyBorder="1" applyAlignment="1" applyProtection="1">
      <alignment vertical="center" wrapText="1"/>
      <protection locked="0"/>
    </xf>
    <xf numFmtId="0" fontId="2" fillId="29" borderId="35" xfId="0" applyFont="1" applyFill="1" applyBorder="1" applyAlignment="1" applyProtection="1">
      <alignment horizontal="left" vertical="center" wrapText="1"/>
      <protection locked="0"/>
    </xf>
    <xf numFmtId="0" fontId="0" fillId="0" borderId="0" xfId="0" applyAlignment="1">
      <alignment horizontal="center"/>
    </xf>
    <xf numFmtId="0" fontId="0" fillId="14" borderId="0" xfId="0" applyFill="1" applyAlignment="1">
      <alignment horizontal="center"/>
    </xf>
    <xf numFmtId="0" fontId="0" fillId="14" borderId="0" xfId="0" applyFill="1" applyAlignment="1">
      <alignment horizontal="center" vertical="center"/>
    </xf>
    <xf numFmtId="0" fontId="63" fillId="0" borderId="0" xfId="0" pivotButton="1" applyFont="1" applyAlignment="1">
      <alignment horizontal="center" vertical="center" wrapText="1"/>
    </xf>
    <xf numFmtId="0" fontId="63" fillId="0" borderId="0" xfId="0" applyFont="1" applyAlignment="1">
      <alignment horizontal="center" vertical="center" wrapText="1"/>
    </xf>
    <xf numFmtId="0" fontId="45" fillId="29" borderId="35" xfId="0" applyFont="1" applyFill="1" applyBorder="1" applyAlignment="1" applyProtection="1">
      <alignment horizontal="center" vertical="center" wrapText="1"/>
      <protection locked="0"/>
    </xf>
    <xf numFmtId="0" fontId="45" fillId="29" borderId="37" xfId="0" applyFont="1" applyFill="1" applyBorder="1" applyAlignment="1" applyProtection="1">
      <alignment horizontal="center" vertical="center" wrapText="1"/>
      <protection locked="0"/>
    </xf>
    <xf numFmtId="0" fontId="0" fillId="2" borderId="0" xfId="0" applyFill="1" applyAlignment="1">
      <alignment horizontal="center"/>
    </xf>
    <xf numFmtId="0" fontId="0" fillId="2" borderId="0" xfId="0" applyFill="1"/>
    <xf numFmtId="0" fontId="57" fillId="32" borderId="109" xfId="0" applyFont="1" applyFill="1" applyBorder="1" applyAlignment="1">
      <alignment horizontal="center" vertical="center" wrapText="1"/>
    </xf>
    <xf numFmtId="0" fontId="0" fillId="2" borderId="109" xfId="0" applyFill="1" applyBorder="1" applyAlignment="1">
      <alignment vertical="top" wrapText="1"/>
    </xf>
    <xf numFmtId="0" fontId="0" fillId="2" borderId="110" xfId="0" applyFill="1" applyBorder="1" applyAlignment="1">
      <alignment vertical="top" wrapText="1"/>
    </xf>
    <xf numFmtId="0" fontId="0" fillId="2" borderId="0" xfId="0" applyFill="1" applyAlignment="1">
      <alignment vertical="top" wrapText="1"/>
    </xf>
    <xf numFmtId="9" fontId="0" fillId="2" borderId="0" xfId="1" applyFont="1" applyFill="1"/>
    <xf numFmtId="0" fontId="64" fillId="32" borderId="109" xfId="0" applyFont="1" applyFill="1" applyBorder="1" applyAlignment="1">
      <alignment horizontal="center" vertical="center" wrapText="1"/>
    </xf>
    <xf numFmtId="0" fontId="0" fillId="2" borderId="0" xfId="0" applyFill="1" applyAlignment="1">
      <alignment wrapText="1"/>
    </xf>
    <xf numFmtId="0" fontId="57" fillId="32" borderId="111" xfId="0" applyFont="1" applyFill="1" applyBorder="1" applyAlignment="1">
      <alignment horizontal="center" vertical="center" wrapText="1"/>
    </xf>
    <xf numFmtId="0" fontId="0" fillId="2" borderId="0" xfId="0" applyFill="1" applyAlignment="1">
      <alignment horizontal="center" vertical="center"/>
    </xf>
    <xf numFmtId="9" fontId="58" fillId="33" borderId="0" xfId="1" applyFont="1" applyFill="1" applyAlignment="1">
      <alignment horizontal="center"/>
    </xf>
    <xf numFmtId="9" fontId="58" fillId="14" borderId="0" xfId="1" applyFont="1" applyFill="1" applyAlignment="1">
      <alignment horizontal="center"/>
    </xf>
    <xf numFmtId="9" fontId="58" fillId="2" borderId="0" xfId="1" applyFont="1" applyFill="1" applyAlignment="1">
      <alignment horizontal="center"/>
    </xf>
    <xf numFmtId="9" fontId="58" fillId="2" borderId="0" xfId="1" applyFont="1" applyFill="1" applyAlignment="1">
      <alignment horizontal="center" vertical="center"/>
    </xf>
    <xf numFmtId="0" fontId="0" fillId="2" borderId="109" xfId="0" applyFill="1" applyBorder="1" applyAlignment="1">
      <alignment vertical="center" wrapText="1"/>
    </xf>
    <xf numFmtId="0" fontId="0" fillId="2" borderId="0" xfId="0" applyFill="1" applyAlignment="1">
      <alignment vertical="center" wrapText="1"/>
    </xf>
    <xf numFmtId="0" fontId="20" fillId="2" borderId="84" xfId="2" applyFont="1" applyFill="1" applyBorder="1" applyAlignment="1">
      <alignment horizontal="left" vertical="center" wrapText="1"/>
    </xf>
    <xf numFmtId="0" fontId="20" fillId="2" borderId="20" xfId="2" applyFont="1" applyFill="1" applyBorder="1" applyAlignment="1">
      <alignment horizontal="left" vertical="center" wrapText="1"/>
    </xf>
    <xf numFmtId="0" fontId="18" fillId="2" borderId="0" xfId="2" applyFont="1" applyFill="1" applyAlignment="1">
      <alignment horizontal="left" vertical="center" wrapText="1"/>
    </xf>
    <xf numFmtId="0" fontId="20" fillId="2" borderId="82" xfId="2" applyFont="1" applyFill="1" applyBorder="1" applyAlignment="1">
      <alignment horizontal="left" vertical="center" wrapText="1"/>
    </xf>
    <xf numFmtId="0" fontId="20" fillId="2" borderId="21" xfId="0" applyFont="1" applyFill="1" applyBorder="1" applyAlignment="1">
      <alignment horizontal="left" vertical="center" wrapText="1"/>
    </xf>
    <xf numFmtId="0" fontId="20" fillId="2" borderId="23" xfId="0" applyFont="1" applyFill="1" applyBorder="1" applyAlignment="1">
      <alignment horizontal="left" vertical="center" wrapText="1"/>
    </xf>
    <xf numFmtId="0" fontId="20" fillId="2" borderId="65" xfId="2" applyFont="1" applyFill="1" applyBorder="1" applyAlignment="1">
      <alignment horizontal="left" vertical="center" wrapText="1"/>
    </xf>
    <xf numFmtId="0" fontId="20" fillId="2" borderId="67" xfId="2" applyFont="1" applyFill="1" applyBorder="1" applyAlignment="1">
      <alignment horizontal="left" vertical="center" wrapText="1"/>
    </xf>
    <xf numFmtId="0" fontId="20" fillId="2" borderId="21" xfId="2" applyFont="1" applyFill="1" applyBorder="1" applyAlignment="1">
      <alignment horizontal="left" vertical="center" wrapText="1"/>
    </xf>
    <xf numFmtId="0" fontId="20" fillId="2" borderId="23" xfId="2" applyFont="1" applyFill="1" applyBorder="1" applyAlignment="1">
      <alignment horizontal="left" vertical="center" wrapText="1"/>
    </xf>
    <xf numFmtId="0" fontId="20" fillId="2" borderId="21" xfId="3" applyFont="1" applyFill="1" applyBorder="1" applyAlignment="1">
      <alignment horizontal="center" vertical="center" wrapText="1"/>
    </xf>
    <xf numFmtId="0" fontId="20" fillId="2" borderId="23" xfId="3" applyFont="1" applyFill="1" applyBorder="1" applyAlignment="1">
      <alignment horizontal="center" vertical="center" wrapText="1"/>
    </xf>
    <xf numFmtId="0" fontId="14" fillId="5" borderId="85" xfId="2" applyFont="1" applyFill="1" applyBorder="1" applyAlignment="1">
      <alignment horizontal="center" vertical="center" wrapText="1"/>
    </xf>
    <xf numFmtId="0" fontId="14" fillId="5" borderId="86" xfId="2" applyFont="1" applyFill="1" applyBorder="1" applyAlignment="1">
      <alignment horizontal="center" vertical="center" wrapText="1"/>
    </xf>
    <xf numFmtId="0" fontId="14" fillId="5" borderId="87" xfId="2" applyFont="1" applyFill="1" applyBorder="1" applyAlignment="1">
      <alignment horizontal="center" vertical="center" wrapText="1"/>
    </xf>
    <xf numFmtId="0" fontId="18" fillId="0" borderId="0" xfId="2" quotePrefix="1" applyFont="1" applyAlignment="1">
      <alignment horizontal="left" vertical="center" wrapText="1"/>
    </xf>
    <xf numFmtId="0" fontId="18" fillId="2" borderId="0" xfId="2" quotePrefix="1" applyFont="1" applyFill="1" applyAlignment="1">
      <alignment horizontal="left" vertical="center" wrapText="1"/>
    </xf>
    <xf numFmtId="0" fontId="41" fillId="2" borderId="15" xfId="2" quotePrefix="1" applyFont="1" applyFill="1" applyBorder="1" applyAlignment="1">
      <alignment horizontal="left" vertical="center" wrapText="1"/>
    </xf>
    <xf numFmtId="0" fontId="1" fillId="11" borderId="30" xfId="0" applyFont="1" applyFill="1" applyBorder="1" applyAlignment="1">
      <alignment horizontal="center" vertical="center" wrapText="1"/>
    </xf>
    <xf numFmtId="0" fontId="1" fillId="11" borderId="5" xfId="0" applyFont="1" applyFill="1" applyBorder="1" applyAlignment="1">
      <alignment horizontal="center" vertical="center" wrapText="1"/>
    </xf>
    <xf numFmtId="0" fontId="1" fillId="11" borderId="39" xfId="0" applyFont="1" applyFill="1" applyBorder="1" applyAlignment="1">
      <alignment horizontal="center" vertical="center" wrapText="1"/>
    </xf>
    <xf numFmtId="0" fontId="1" fillId="11" borderId="31" xfId="0" applyFont="1" applyFill="1" applyBorder="1" applyAlignment="1">
      <alignment horizontal="center" vertical="center" wrapText="1"/>
    </xf>
    <xf numFmtId="0" fontId="1" fillId="11" borderId="26" xfId="0" applyFont="1" applyFill="1" applyBorder="1" applyAlignment="1">
      <alignment horizontal="center" vertical="center" wrapText="1"/>
    </xf>
    <xf numFmtId="0" fontId="1" fillId="11" borderId="40" xfId="0" applyFont="1" applyFill="1" applyBorder="1" applyAlignment="1">
      <alignment horizontal="center" vertical="center" wrapText="1"/>
    </xf>
    <xf numFmtId="0" fontId="2" fillId="27" borderId="33" xfId="0" applyFont="1" applyFill="1" applyBorder="1" applyAlignment="1">
      <alignment horizontal="left" vertical="center" wrapText="1"/>
    </xf>
    <xf numFmtId="0" fontId="2" fillId="27" borderId="27" xfId="0" applyFont="1" applyFill="1" applyBorder="1" applyAlignment="1">
      <alignment horizontal="left" vertical="center" wrapText="1"/>
    </xf>
    <xf numFmtId="0" fontId="2" fillId="27" borderId="42" xfId="0" applyFont="1" applyFill="1" applyBorder="1" applyAlignment="1">
      <alignment horizontal="left" vertical="center" wrapText="1"/>
    </xf>
    <xf numFmtId="9" fontId="2" fillId="11" borderId="30" xfId="0" applyNumberFormat="1" applyFont="1" applyFill="1" applyBorder="1" applyAlignment="1" applyProtection="1">
      <alignment horizontal="center" vertical="center" wrapText="1"/>
      <protection locked="0"/>
    </xf>
    <xf numFmtId="9" fontId="2" fillId="11" borderId="5" xfId="0" applyNumberFormat="1" applyFont="1" applyFill="1" applyBorder="1" applyAlignment="1" applyProtection="1">
      <alignment horizontal="center" vertical="center" wrapText="1"/>
      <protection locked="0"/>
    </xf>
    <xf numFmtId="9" fontId="2" fillId="11" borderId="39" xfId="0" applyNumberFormat="1" applyFont="1" applyFill="1" applyBorder="1" applyAlignment="1" applyProtection="1">
      <alignment horizontal="center" vertical="center" wrapText="1"/>
      <protection locked="0"/>
    </xf>
    <xf numFmtId="9" fontId="4" fillId="11" borderId="30" xfId="1" applyFont="1" applyFill="1" applyBorder="1" applyAlignment="1" applyProtection="1">
      <alignment horizontal="center" vertical="center" wrapText="1"/>
    </xf>
    <xf numFmtId="9" fontId="4" fillId="11" borderId="5" xfId="1" applyFont="1" applyFill="1" applyBorder="1" applyAlignment="1" applyProtection="1">
      <alignment horizontal="center" vertical="center" wrapText="1"/>
    </xf>
    <xf numFmtId="9" fontId="4" fillId="11" borderId="39" xfId="1" applyFont="1" applyFill="1" applyBorder="1" applyAlignment="1" applyProtection="1">
      <alignment horizontal="center" vertical="center" wrapText="1"/>
    </xf>
    <xf numFmtId="0" fontId="2" fillId="11" borderId="30" xfId="0" applyFont="1" applyFill="1" applyBorder="1" applyAlignment="1" applyProtection="1">
      <alignment horizontal="center" vertical="center" wrapText="1"/>
      <protection locked="0"/>
    </xf>
    <xf numFmtId="0" fontId="2" fillId="11" borderId="5" xfId="0" applyFont="1" applyFill="1" applyBorder="1" applyAlignment="1" applyProtection="1">
      <alignment horizontal="center" vertical="center" wrapText="1"/>
      <protection locked="0"/>
    </xf>
    <xf numFmtId="0" fontId="2" fillId="11" borderId="39" xfId="0" applyFont="1" applyFill="1" applyBorder="1" applyAlignment="1" applyProtection="1">
      <alignment horizontal="center" vertical="center" wrapText="1"/>
      <protection locked="0"/>
    </xf>
    <xf numFmtId="9" fontId="1" fillId="27" borderId="30" xfId="0" applyNumberFormat="1" applyFont="1" applyFill="1" applyBorder="1" applyAlignment="1">
      <alignment horizontal="center" vertical="center" wrapText="1"/>
    </xf>
    <xf numFmtId="9" fontId="1" fillId="27" borderId="5" xfId="0" applyNumberFormat="1" applyFont="1" applyFill="1" applyBorder="1" applyAlignment="1">
      <alignment horizontal="center" vertical="center" wrapText="1"/>
    </xf>
    <xf numFmtId="9" fontId="1" fillId="27" borderId="39" xfId="0" applyNumberFormat="1" applyFont="1" applyFill="1" applyBorder="1" applyAlignment="1">
      <alignment horizontal="center" vertical="center" wrapText="1"/>
    </xf>
    <xf numFmtId="3" fontId="1" fillId="11" borderId="30" xfId="0" applyNumberFormat="1" applyFont="1" applyFill="1" applyBorder="1" applyAlignment="1">
      <alignment horizontal="center" vertical="center" wrapText="1"/>
    </xf>
    <xf numFmtId="3" fontId="1" fillId="11" borderId="5" xfId="0" applyNumberFormat="1" applyFont="1" applyFill="1" applyBorder="1" applyAlignment="1">
      <alignment horizontal="center" vertical="center" wrapText="1"/>
    </xf>
    <xf numFmtId="3" fontId="1" fillId="11" borderId="39" xfId="0" applyNumberFormat="1" applyFont="1" applyFill="1" applyBorder="1" applyAlignment="1">
      <alignment horizontal="center" vertical="center" wrapText="1"/>
    </xf>
    <xf numFmtId="0" fontId="4" fillId="11" borderId="30" xfId="0" applyFont="1" applyFill="1" applyBorder="1" applyAlignment="1">
      <alignment horizontal="center" vertical="center" wrapText="1"/>
    </xf>
    <xf numFmtId="0" fontId="4" fillId="11" borderId="5" xfId="0" applyFont="1" applyFill="1" applyBorder="1" applyAlignment="1">
      <alignment horizontal="center" vertical="center" wrapText="1"/>
    </xf>
    <xf numFmtId="0" fontId="4" fillId="11" borderId="39" xfId="0" applyFont="1" applyFill="1" applyBorder="1" applyAlignment="1">
      <alignment horizontal="center" vertical="center" wrapText="1"/>
    </xf>
    <xf numFmtId="9" fontId="1" fillId="11" borderId="30" xfId="0" applyNumberFormat="1" applyFont="1" applyFill="1" applyBorder="1" applyAlignment="1">
      <alignment horizontal="center" vertical="center" wrapText="1"/>
    </xf>
    <xf numFmtId="9" fontId="1" fillId="11" borderId="5" xfId="0" applyNumberFormat="1" applyFont="1" applyFill="1" applyBorder="1" applyAlignment="1">
      <alignment horizontal="center" vertical="center" wrapText="1"/>
    </xf>
    <xf numFmtId="9" fontId="1" fillId="11" borderId="39" xfId="0" applyNumberFormat="1" applyFont="1" applyFill="1" applyBorder="1" applyAlignment="1">
      <alignment horizontal="center" vertical="center" wrapText="1"/>
    </xf>
    <xf numFmtId="0" fontId="2" fillId="11" borderId="31" xfId="0" applyFont="1" applyFill="1" applyBorder="1" applyAlignment="1" applyProtection="1">
      <alignment horizontal="center" vertical="center" wrapText="1"/>
      <protection locked="0"/>
    </xf>
    <xf numFmtId="0" fontId="2" fillId="11" borderId="26" xfId="0" applyFont="1" applyFill="1" applyBorder="1" applyAlignment="1" applyProtection="1">
      <alignment horizontal="center" vertical="center" wrapText="1"/>
      <protection locked="0"/>
    </xf>
    <xf numFmtId="0" fontId="2" fillId="11" borderId="40" xfId="0" applyFont="1" applyFill="1" applyBorder="1" applyAlignment="1" applyProtection="1">
      <alignment horizontal="center" vertical="center" wrapText="1"/>
      <protection locked="0"/>
    </xf>
    <xf numFmtId="165" fontId="50" fillId="27" borderId="30" xfId="0" applyNumberFormat="1" applyFont="1" applyFill="1" applyBorder="1" applyAlignment="1">
      <alignment horizontal="center" vertical="center" wrapText="1"/>
    </xf>
    <xf numFmtId="165" fontId="50" fillId="27" borderId="5" xfId="0" applyNumberFormat="1" applyFont="1" applyFill="1" applyBorder="1" applyAlignment="1">
      <alignment horizontal="center" vertical="center" wrapText="1"/>
    </xf>
    <xf numFmtId="165" fontId="4" fillId="27" borderId="30" xfId="1" applyNumberFormat="1" applyFont="1" applyFill="1" applyBorder="1" applyAlignment="1" applyProtection="1">
      <alignment horizontal="center" vertical="center" wrapText="1"/>
    </xf>
    <xf numFmtId="165" fontId="4" fillId="27" borderId="5" xfId="1" applyNumberFormat="1" applyFont="1" applyFill="1" applyBorder="1" applyAlignment="1" applyProtection="1">
      <alignment horizontal="center" vertical="center" wrapText="1"/>
    </xf>
    <xf numFmtId="165" fontId="4" fillId="27" borderId="39" xfId="1" applyNumberFormat="1" applyFont="1" applyFill="1" applyBorder="1" applyAlignment="1" applyProtection="1">
      <alignment horizontal="center" vertical="center" wrapText="1"/>
    </xf>
    <xf numFmtId="0" fontId="4" fillId="27" borderId="30" xfId="0" applyFont="1" applyFill="1" applyBorder="1" applyAlignment="1">
      <alignment horizontal="center" vertical="center" wrapText="1"/>
    </xf>
    <xf numFmtId="0" fontId="4" fillId="27" borderId="5" xfId="0" applyFont="1" applyFill="1" applyBorder="1" applyAlignment="1">
      <alignment horizontal="center" vertical="center" wrapText="1"/>
    </xf>
    <xf numFmtId="0" fontId="4" fillId="27" borderId="39" xfId="0" applyFont="1" applyFill="1" applyBorder="1" applyAlignment="1">
      <alignment horizontal="center" vertical="center" wrapText="1"/>
    </xf>
    <xf numFmtId="0" fontId="2" fillId="27" borderId="33" xfId="0" applyFont="1" applyFill="1" applyBorder="1" applyAlignment="1" applyProtection="1">
      <alignment horizontal="left" vertical="center" wrapText="1"/>
      <protection locked="0"/>
    </xf>
    <xf numFmtId="0" fontId="2" fillId="27" borderId="27" xfId="0" applyFont="1" applyFill="1" applyBorder="1" applyAlignment="1" applyProtection="1">
      <alignment horizontal="left" vertical="center" wrapText="1"/>
      <protection locked="0"/>
    </xf>
    <xf numFmtId="0" fontId="2" fillId="27" borderId="42" xfId="0" applyFont="1" applyFill="1" applyBorder="1" applyAlignment="1" applyProtection="1">
      <alignment horizontal="left" vertical="center" wrapText="1"/>
      <protection locked="0"/>
    </xf>
    <xf numFmtId="165" fontId="4" fillId="27" borderId="30" xfId="0" applyNumberFormat="1" applyFont="1" applyFill="1" applyBorder="1" applyAlignment="1">
      <alignment horizontal="center" vertical="center" wrapText="1"/>
    </xf>
    <xf numFmtId="165" fontId="4" fillId="27" borderId="5" xfId="0" applyNumberFormat="1" applyFont="1" applyFill="1" applyBorder="1" applyAlignment="1">
      <alignment horizontal="center" vertical="center" wrapText="1"/>
    </xf>
    <xf numFmtId="165" fontId="4" fillId="27" borderId="39" xfId="0" applyNumberFormat="1" applyFont="1" applyFill="1" applyBorder="1" applyAlignment="1">
      <alignment horizontal="center" vertical="center" wrapText="1"/>
    </xf>
    <xf numFmtId="3" fontId="2" fillId="11" borderId="30" xfId="0" applyNumberFormat="1" applyFont="1" applyFill="1" applyBorder="1" applyAlignment="1" applyProtection="1">
      <alignment horizontal="center" vertical="center" wrapText="1"/>
      <protection locked="0"/>
    </xf>
    <xf numFmtId="3" fontId="2" fillId="11" borderId="5" xfId="0" applyNumberFormat="1" applyFont="1" applyFill="1" applyBorder="1" applyAlignment="1" applyProtection="1">
      <alignment horizontal="center" vertical="center" wrapText="1"/>
      <protection locked="0"/>
    </xf>
    <xf numFmtId="3" fontId="2" fillId="11" borderId="39" xfId="0" applyNumberFormat="1" applyFont="1" applyFill="1" applyBorder="1" applyAlignment="1" applyProtection="1">
      <alignment horizontal="center" vertical="center" wrapText="1"/>
      <protection locked="0"/>
    </xf>
    <xf numFmtId="165" fontId="50" fillId="27" borderId="39" xfId="0" applyNumberFormat="1" applyFont="1" applyFill="1" applyBorder="1" applyAlignment="1">
      <alignment horizontal="center" vertical="center" wrapText="1"/>
    </xf>
    <xf numFmtId="0" fontId="2" fillId="11" borderId="31" xfId="0" applyFont="1" applyFill="1" applyBorder="1" applyAlignment="1">
      <alignment horizontal="center" vertical="center" wrapText="1"/>
    </xf>
    <xf numFmtId="0" fontId="2" fillId="11" borderId="26" xfId="0" applyFont="1" applyFill="1" applyBorder="1" applyAlignment="1">
      <alignment horizontal="center" vertical="center" wrapText="1"/>
    </xf>
    <xf numFmtId="0" fontId="2" fillId="11" borderId="40" xfId="0" applyFont="1" applyFill="1" applyBorder="1" applyAlignment="1">
      <alignment horizontal="center" vertical="center" wrapText="1"/>
    </xf>
    <xf numFmtId="3" fontId="2" fillId="11" borderId="30" xfId="0" applyNumberFormat="1" applyFont="1" applyFill="1" applyBorder="1" applyAlignment="1">
      <alignment horizontal="center" vertical="center" wrapText="1"/>
    </xf>
    <xf numFmtId="3" fontId="2" fillId="11" borderId="5" xfId="0" applyNumberFormat="1" applyFont="1" applyFill="1" applyBorder="1" applyAlignment="1">
      <alignment horizontal="center" vertical="center" wrapText="1"/>
    </xf>
    <xf numFmtId="3" fontId="2" fillId="11" borderId="39" xfId="0" applyNumberFormat="1" applyFont="1" applyFill="1" applyBorder="1" applyAlignment="1">
      <alignment horizontal="center" vertical="center" wrapText="1"/>
    </xf>
    <xf numFmtId="165" fontId="50" fillId="27" borderId="30" xfId="0" applyNumberFormat="1" applyFont="1" applyFill="1" applyBorder="1" applyAlignment="1" applyProtection="1">
      <alignment horizontal="center" vertical="center" wrapText="1"/>
      <protection locked="0"/>
    </xf>
    <xf numFmtId="165" fontId="50" fillId="27" borderId="5" xfId="0" applyNumberFormat="1" applyFont="1" applyFill="1" applyBorder="1" applyAlignment="1" applyProtection="1">
      <alignment horizontal="center" vertical="center" wrapText="1"/>
      <protection locked="0"/>
    </xf>
    <xf numFmtId="165" fontId="50" fillId="27" borderId="39" xfId="0" applyNumberFormat="1" applyFont="1" applyFill="1" applyBorder="1" applyAlignment="1" applyProtection="1">
      <alignment horizontal="center" vertical="center" wrapText="1"/>
      <protection locked="0"/>
    </xf>
    <xf numFmtId="3" fontId="1" fillId="29" borderId="30" xfId="0" applyNumberFormat="1" applyFont="1" applyFill="1" applyBorder="1" applyAlignment="1">
      <alignment horizontal="center" vertical="center" wrapText="1"/>
    </xf>
    <xf numFmtId="3" fontId="1" fillId="29" borderId="5" xfId="0" applyNumberFormat="1" applyFont="1" applyFill="1" applyBorder="1" applyAlignment="1">
      <alignment horizontal="center" vertical="center" wrapText="1"/>
    </xf>
    <xf numFmtId="3" fontId="1" fillId="29" borderId="39" xfId="0" applyNumberFormat="1" applyFont="1" applyFill="1" applyBorder="1" applyAlignment="1">
      <alignment horizontal="center" vertical="center" wrapText="1"/>
    </xf>
    <xf numFmtId="0" fontId="35" fillId="22" borderId="91" xfId="0" applyFont="1" applyFill="1" applyBorder="1" applyAlignment="1" applyProtection="1">
      <alignment horizontal="center" vertical="center" wrapText="1"/>
      <protection locked="0"/>
    </xf>
    <xf numFmtId="0" fontId="35" fillId="22" borderId="50" xfId="0" applyFont="1" applyFill="1" applyBorder="1" applyAlignment="1" applyProtection="1">
      <alignment horizontal="center" vertical="center" wrapText="1"/>
      <protection locked="0"/>
    </xf>
    <xf numFmtId="0" fontId="35" fillId="22" borderId="81" xfId="0" applyFont="1" applyFill="1" applyBorder="1" applyAlignment="1" applyProtection="1">
      <alignment horizontal="center" vertical="center" wrapText="1"/>
      <protection locked="0"/>
    </xf>
    <xf numFmtId="0" fontId="33" fillId="20" borderId="21" xfId="0" applyFont="1" applyFill="1" applyBorder="1" applyAlignment="1" applyProtection="1">
      <alignment horizontal="center" vertical="center" wrapText="1"/>
      <protection locked="0"/>
    </xf>
    <xf numFmtId="0" fontId="33" fillId="20" borderId="22" xfId="0" applyFont="1" applyFill="1" applyBorder="1" applyAlignment="1" applyProtection="1">
      <alignment horizontal="center" vertical="center" wrapText="1"/>
      <protection locked="0"/>
    </xf>
    <xf numFmtId="0" fontId="31" fillId="26" borderId="65" xfId="0" applyFont="1" applyFill="1" applyBorder="1" applyAlignment="1" applyProtection="1">
      <alignment horizontal="center" vertical="center" wrapText="1"/>
      <protection locked="0"/>
    </xf>
    <xf numFmtId="0" fontId="31" fillId="26" borderId="66" xfId="0" applyFont="1" applyFill="1" applyBorder="1" applyAlignment="1" applyProtection="1">
      <alignment horizontal="center" vertical="center" wrapText="1"/>
      <protection locked="0"/>
    </xf>
    <xf numFmtId="0" fontId="31" fillId="26" borderId="83" xfId="0" applyFont="1" applyFill="1" applyBorder="1" applyAlignment="1" applyProtection="1">
      <alignment horizontal="center" vertical="center" wrapText="1"/>
      <protection locked="0"/>
    </xf>
    <xf numFmtId="0" fontId="31" fillId="26" borderId="25" xfId="0" applyFont="1" applyFill="1" applyBorder="1" applyAlignment="1" applyProtection="1">
      <alignment horizontal="center" vertical="center" wrapText="1"/>
      <protection locked="0"/>
    </xf>
    <xf numFmtId="0" fontId="31" fillId="26" borderId="45" xfId="0" applyFont="1" applyFill="1" applyBorder="1" applyAlignment="1" applyProtection="1">
      <alignment horizontal="center" vertical="center" wrapText="1"/>
      <protection locked="0"/>
    </xf>
    <xf numFmtId="0" fontId="31" fillId="26" borderId="52" xfId="0" applyFont="1" applyFill="1" applyBorder="1" applyAlignment="1" applyProtection="1">
      <alignment horizontal="center" vertical="center" wrapText="1"/>
      <protection locked="0"/>
    </xf>
    <xf numFmtId="0" fontId="33" fillId="18" borderId="21" xfId="0" applyFont="1" applyFill="1" applyBorder="1" applyAlignment="1" applyProtection="1">
      <alignment horizontal="center" vertical="center" wrapText="1"/>
      <protection locked="0"/>
    </xf>
    <xf numFmtId="0" fontId="33" fillId="18" borderId="22" xfId="0" applyFont="1" applyFill="1" applyBorder="1" applyAlignment="1" applyProtection="1">
      <alignment horizontal="center" vertical="center" wrapText="1"/>
      <protection locked="0"/>
    </xf>
    <xf numFmtId="0" fontId="33" fillId="18" borderId="23" xfId="0" applyFont="1" applyFill="1" applyBorder="1" applyAlignment="1" applyProtection="1">
      <alignment horizontal="center" vertical="center" wrapText="1"/>
      <protection locked="0"/>
    </xf>
    <xf numFmtId="0" fontId="31" fillId="23" borderId="88" xfId="0" applyFont="1" applyFill="1" applyBorder="1" applyAlignment="1" applyProtection="1">
      <alignment horizontal="center" vertical="center" wrapText="1"/>
      <protection locked="0"/>
    </xf>
    <xf numFmtId="0" fontId="31" fillId="23" borderId="66" xfId="0" applyFont="1" applyFill="1" applyBorder="1" applyAlignment="1" applyProtection="1">
      <alignment horizontal="center" vertical="center" wrapText="1"/>
      <protection locked="0"/>
    </xf>
    <xf numFmtId="0" fontId="31" fillId="23" borderId="67" xfId="0" applyFont="1" applyFill="1" applyBorder="1" applyAlignment="1" applyProtection="1">
      <alignment horizontal="center" vertical="center" wrapText="1"/>
      <protection locked="0"/>
    </xf>
    <xf numFmtId="0" fontId="31" fillId="23" borderId="89" xfId="0" applyFont="1" applyFill="1" applyBorder="1" applyAlignment="1" applyProtection="1">
      <alignment horizontal="center" vertical="center" wrapText="1"/>
      <protection locked="0"/>
    </xf>
    <xf numFmtId="0" fontId="31" fillId="23" borderId="45" xfId="0" applyFont="1" applyFill="1" applyBorder="1" applyAlignment="1" applyProtection="1">
      <alignment horizontal="center" vertical="center" wrapText="1"/>
      <protection locked="0"/>
    </xf>
    <xf numFmtId="0" fontId="31" fillId="23" borderId="46" xfId="0" applyFont="1" applyFill="1" applyBorder="1" applyAlignment="1" applyProtection="1">
      <alignment horizontal="center" vertical="center" wrapText="1"/>
      <protection locked="0"/>
    </xf>
    <xf numFmtId="0" fontId="33" fillId="20" borderId="23" xfId="0" applyFont="1" applyFill="1" applyBorder="1" applyAlignment="1" applyProtection="1">
      <alignment horizontal="center" vertical="center" wrapText="1"/>
      <protection locked="0"/>
    </xf>
    <xf numFmtId="0" fontId="35" fillId="22" borderId="80" xfId="0" applyFont="1" applyFill="1" applyBorder="1" applyAlignment="1" applyProtection="1">
      <alignment horizontal="center" vertical="center" wrapText="1"/>
      <protection locked="0"/>
    </xf>
    <xf numFmtId="0" fontId="47" fillId="28" borderId="21" xfId="0" applyFont="1" applyFill="1" applyBorder="1" applyAlignment="1" applyProtection="1">
      <alignment horizontal="center" vertical="center" wrapText="1"/>
      <protection locked="0"/>
    </xf>
    <xf numFmtId="0" fontId="47" fillId="28" borderId="22" xfId="0" applyFont="1" applyFill="1" applyBorder="1" applyAlignment="1" applyProtection="1">
      <alignment horizontal="center" vertical="center" wrapText="1"/>
      <protection locked="0"/>
    </xf>
    <xf numFmtId="0" fontId="47" fillId="28" borderId="23" xfId="0" applyFont="1" applyFill="1" applyBorder="1" applyAlignment="1" applyProtection="1">
      <alignment horizontal="center" vertical="center" wrapText="1"/>
      <protection locked="0"/>
    </xf>
    <xf numFmtId="0" fontId="33" fillId="25" borderId="21" xfId="0" applyFont="1" applyFill="1" applyBorder="1" applyAlignment="1" applyProtection="1">
      <alignment horizontal="center" vertical="center" wrapText="1"/>
      <protection locked="0"/>
    </xf>
    <xf numFmtId="0" fontId="33" fillId="25" borderId="23" xfId="0" applyFont="1" applyFill="1" applyBorder="1" applyAlignment="1" applyProtection="1">
      <alignment horizontal="center" vertical="center" wrapText="1"/>
      <protection locked="0"/>
    </xf>
    <xf numFmtId="0" fontId="33" fillId="25" borderId="22" xfId="0" applyFont="1" applyFill="1" applyBorder="1" applyAlignment="1" applyProtection="1">
      <alignment horizontal="center" vertical="center" wrapText="1"/>
      <protection locked="0"/>
    </xf>
    <xf numFmtId="0" fontId="35" fillId="22" borderId="51" xfId="0" applyFont="1" applyFill="1" applyBorder="1" applyAlignment="1" applyProtection="1">
      <alignment horizontal="center" vertical="center" wrapText="1"/>
      <protection locked="0"/>
    </xf>
    <xf numFmtId="0" fontId="33" fillId="20" borderId="55" xfId="0" applyFont="1" applyFill="1" applyBorder="1" applyAlignment="1" applyProtection="1">
      <alignment horizontal="center" vertical="center" wrapText="1"/>
      <protection locked="0"/>
    </xf>
    <xf numFmtId="0" fontId="33" fillId="20" borderId="47" xfId="0" applyFont="1" applyFill="1" applyBorder="1" applyAlignment="1" applyProtection="1">
      <alignment horizontal="center" vertical="center" wrapText="1"/>
      <protection locked="0"/>
    </xf>
    <xf numFmtId="0" fontId="33" fillId="20" borderId="48" xfId="0" applyFont="1" applyFill="1" applyBorder="1" applyAlignment="1" applyProtection="1">
      <alignment horizontal="center" vertical="center" wrapText="1"/>
      <protection locked="0"/>
    </xf>
    <xf numFmtId="0" fontId="33" fillId="20" borderId="65" xfId="0" applyFont="1" applyFill="1" applyBorder="1" applyAlignment="1" applyProtection="1">
      <alignment horizontal="center" vertical="center" wrapText="1"/>
      <protection locked="0"/>
    </xf>
    <xf numFmtId="0" fontId="33" fillId="20" borderId="66" xfId="0" applyFont="1" applyFill="1" applyBorder="1" applyAlignment="1" applyProtection="1">
      <alignment horizontal="center" vertical="center" wrapText="1"/>
      <protection locked="0"/>
    </xf>
    <xf numFmtId="0" fontId="33" fillId="19" borderId="65" xfId="0" applyFont="1" applyFill="1" applyBorder="1" applyAlignment="1" applyProtection="1">
      <alignment horizontal="center" vertical="center" wrapText="1"/>
      <protection locked="0"/>
    </xf>
    <xf numFmtId="0" fontId="33" fillId="19" borderId="66" xfId="0" applyFont="1" applyFill="1" applyBorder="1" applyAlignment="1" applyProtection="1">
      <alignment horizontal="center" vertical="center" wrapText="1"/>
      <protection locked="0"/>
    </xf>
    <xf numFmtId="0" fontId="33" fillId="19" borderId="67" xfId="0" applyFont="1" applyFill="1" applyBorder="1" applyAlignment="1" applyProtection="1">
      <alignment horizontal="center" vertical="center" wrapText="1"/>
      <protection locked="0"/>
    </xf>
    <xf numFmtId="0" fontId="33" fillId="19" borderId="25" xfId="0" applyFont="1" applyFill="1" applyBorder="1" applyAlignment="1" applyProtection="1">
      <alignment horizontal="center" vertical="center" wrapText="1"/>
      <protection locked="0"/>
    </xf>
    <xf numFmtId="0" fontId="33" fillId="19" borderId="45" xfId="0" applyFont="1" applyFill="1" applyBorder="1" applyAlignment="1" applyProtection="1">
      <alignment horizontal="center" vertical="center" wrapText="1"/>
      <protection locked="0"/>
    </xf>
    <xf numFmtId="0" fontId="33" fillId="19" borderId="46" xfId="0" applyFont="1" applyFill="1" applyBorder="1" applyAlignment="1" applyProtection="1">
      <alignment horizontal="center" vertical="center" wrapText="1"/>
      <protection locked="0"/>
    </xf>
    <xf numFmtId="0" fontId="33" fillId="24" borderId="65" xfId="0" applyFont="1" applyFill="1" applyBorder="1" applyAlignment="1" applyProtection="1">
      <alignment horizontal="center" vertical="center" wrapText="1"/>
      <protection locked="0"/>
    </xf>
    <xf numFmtId="0" fontId="33" fillId="24" borderId="66" xfId="0" applyFont="1" applyFill="1" applyBorder="1" applyAlignment="1" applyProtection="1">
      <alignment horizontal="center" vertical="center" wrapText="1"/>
      <protection locked="0"/>
    </xf>
    <xf numFmtId="0" fontId="33" fillId="24" borderId="67" xfId="0" applyFont="1" applyFill="1" applyBorder="1" applyAlignment="1" applyProtection="1">
      <alignment horizontal="center" vertical="center" wrapText="1"/>
      <protection locked="0"/>
    </xf>
    <xf numFmtId="0" fontId="33" fillId="24" borderId="25" xfId="0" applyFont="1" applyFill="1" applyBorder="1" applyAlignment="1" applyProtection="1">
      <alignment horizontal="center" vertical="center" wrapText="1"/>
      <protection locked="0"/>
    </xf>
    <xf numFmtId="0" fontId="33" fillId="24" borderId="45" xfId="0" applyFont="1" applyFill="1" applyBorder="1" applyAlignment="1" applyProtection="1">
      <alignment horizontal="center" vertical="center" wrapText="1"/>
      <protection locked="0"/>
    </xf>
    <xf numFmtId="0" fontId="33" fillId="24" borderId="46" xfId="0" applyFont="1" applyFill="1" applyBorder="1" applyAlignment="1" applyProtection="1">
      <alignment horizontal="center" vertical="center" wrapText="1"/>
      <protection locked="0"/>
    </xf>
    <xf numFmtId="0" fontId="1" fillId="0" borderId="96" xfId="0" applyFont="1" applyBorder="1" applyAlignment="1" applyProtection="1">
      <alignment horizontal="center" vertical="center" wrapText="1"/>
      <protection locked="0"/>
    </xf>
    <xf numFmtId="0" fontId="1" fillId="0" borderId="97" xfId="0" applyFont="1" applyBorder="1" applyAlignment="1" applyProtection="1">
      <alignment horizontal="center" vertical="center" wrapText="1"/>
      <protection locked="0"/>
    </xf>
    <xf numFmtId="0" fontId="2" fillId="11" borderId="30" xfId="0" applyFont="1" applyFill="1" applyBorder="1" applyAlignment="1">
      <alignment horizontal="center" vertical="center" wrapText="1"/>
    </xf>
    <xf numFmtId="0" fontId="2" fillId="11" borderId="5" xfId="0" applyFont="1" applyFill="1" applyBorder="1" applyAlignment="1">
      <alignment horizontal="center" vertical="center" wrapText="1"/>
    </xf>
    <xf numFmtId="9" fontId="2" fillId="11" borderId="30" xfId="0" applyNumberFormat="1" applyFont="1" applyFill="1" applyBorder="1" applyAlignment="1">
      <alignment horizontal="center" vertical="center" wrapText="1"/>
    </xf>
    <xf numFmtId="9" fontId="2" fillId="11" borderId="5" xfId="0" applyNumberFormat="1" applyFont="1" applyFill="1" applyBorder="1" applyAlignment="1">
      <alignment horizontal="center" vertical="center" wrapText="1"/>
    </xf>
    <xf numFmtId="0" fontId="2" fillId="27" borderId="33" xfId="0" applyFont="1" applyFill="1" applyBorder="1" applyAlignment="1">
      <alignment horizontal="center" vertical="center" wrapText="1"/>
    </xf>
    <xf numFmtId="0" fontId="2" fillId="27" borderId="27" xfId="0" applyFont="1" applyFill="1" applyBorder="1" applyAlignment="1">
      <alignment horizontal="center" vertical="center" wrapText="1"/>
    </xf>
    <xf numFmtId="0" fontId="2" fillId="27" borderId="42" xfId="0" applyFont="1" applyFill="1" applyBorder="1" applyAlignment="1">
      <alignment horizontal="center" vertical="center" wrapText="1"/>
    </xf>
    <xf numFmtId="0" fontId="2" fillId="27" borderId="33" xfId="0" applyFont="1" applyFill="1" applyBorder="1" applyAlignment="1" applyProtection="1">
      <alignment horizontal="center" vertical="center" wrapText="1"/>
      <protection locked="0"/>
    </xf>
    <xf numFmtId="0" fontId="2" fillId="27" borderId="27" xfId="0" applyFont="1" applyFill="1" applyBorder="1" applyAlignment="1" applyProtection="1">
      <alignment horizontal="center" vertical="center" wrapText="1"/>
      <protection locked="0"/>
    </xf>
    <xf numFmtId="0" fontId="2" fillId="27" borderId="42" xfId="0" applyFont="1" applyFill="1" applyBorder="1" applyAlignment="1" applyProtection="1">
      <alignment horizontal="center" vertical="center" wrapText="1"/>
      <protection locked="0"/>
    </xf>
    <xf numFmtId="0" fontId="31" fillId="23" borderId="103" xfId="0" applyFont="1" applyFill="1" applyBorder="1" applyAlignment="1">
      <alignment horizontal="center" vertical="center" wrapText="1"/>
    </xf>
    <xf numFmtId="0" fontId="31" fillId="23" borderId="0" xfId="0" applyFont="1" applyFill="1" applyAlignment="1">
      <alignment horizontal="center" vertical="center" wrapText="1"/>
    </xf>
    <xf numFmtId="0" fontId="2" fillId="27" borderId="108" xfId="0" applyFont="1" applyFill="1" applyBorder="1" applyAlignment="1">
      <alignment horizontal="center" vertical="center" wrapText="1"/>
    </xf>
    <xf numFmtId="0" fontId="42" fillId="4" borderId="28" xfId="0" applyFont="1" applyFill="1" applyBorder="1" applyAlignment="1" applyProtection="1">
      <alignment horizontal="center" vertical="center" textRotation="90" wrapText="1" readingOrder="1"/>
      <protection hidden="1"/>
    </xf>
    <xf numFmtId="0" fontId="42" fillId="4" borderId="28" xfId="0" applyFont="1" applyFill="1" applyBorder="1" applyAlignment="1" applyProtection="1">
      <alignment horizontal="center" vertical="center" wrapText="1" readingOrder="1"/>
      <protection hidden="1"/>
    </xf>
    <xf numFmtId="0" fontId="15" fillId="0" borderId="0" xfId="0" applyFont="1" applyAlignment="1" applyProtection="1">
      <alignment horizontal="center" vertical="center" wrapText="1"/>
      <protection hidden="1"/>
    </xf>
    <xf numFmtId="0" fontId="15" fillId="0" borderId="56" xfId="0" applyFont="1" applyBorder="1" applyAlignment="1" applyProtection="1">
      <alignment horizontal="center" vertical="center" wrapText="1"/>
      <protection hidden="1"/>
    </xf>
    <xf numFmtId="0" fontId="13" fillId="6" borderId="58" xfId="0" applyFont="1" applyFill="1" applyBorder="1" applyAlignment="1">
      <alignment horizontal="center" vertical="center" wrapText="1" readingOrder="1"/>
    </xf>
    <xf numFmtId="0" fontId="13" fillId="6" borderId="59" xfId="0" applyFont="1" applyFill="1" applyBorder="1" applyAlignment="1">
      <alignment horizontal="center" vertical="center" wrapText="1" readingOrder="1"/>
    </xf>
    <xf numFmtId="0" fontId="13" fillId="6" borderId="60" xfId="0" applyFont="1" applyFill="1" applyBorder="1" applyAlignment="1">
      <alignment horizontal="center" vertical="center" wrapText="1" readingOrder="1"/>
    </xf>
    <xf numFmtId="0" fontId="11" fillId="3" borderId="57" xfId="0" applyFont="1" applyFill="1" applyBorder="1" applyAlignment="1">
      <alignment horizontal="center" vertical="center" wrapText="1" readingOrder="1"/>
    </xf>
    <xf numFmtId="0" fontId="27" fillId="3" borderId="57" xfId="0" applyFont="1" applyFill="1" applyBorder="1" applyAlignment="1">
      <alignment horizontal="center" vertical="center" wrapText="1" readingOrder="1"/>
    </xf>
    <xf numFmtId="0" fontId="14" fillId="3" borderId="57" xfId="0" applyFont="1" applyFill="1" applyBorder="1" applyAlignment="1">
      <alignment horizontal="center" vertical="center" wrapText="1" readingOrder="1"/>
    </xf>
    <xf numFmtId="0" fontId="11" fillId="3" borderId="58" xfId="0" applyFont="1" applyFill="1" applyBorder="1" applyAlignment="1">
      <alignment horizontal="center" vertical="center" wrapText="1" readingOrder="1"/>
    </xf>
    <xf numFmtId="0" fontId="11" fillId="3" borderId="59" xfId="0" applyFont="1" applyFill="1" applyBorder="1" applyAlignment="1">
      <alignment horizontal="center" vertical="center" wrapText="1" readingOrder="1"/>
    </xf>
    <xf numFmtId="0" fontId="11" fillId="3" borderId="60" xfId="0" applyFont="1" applyFill="1" applyBorder="1" applyAlignment="1">
      <alignment horizontal="center" vertical="center" wrapText="1" readingOrder="1"/>
    </xf>
    <xf numFmtId="0" fontId="14" fillId="3" borderId="61" xfId="0" applyFont="1" applyFill="1" applyBorder="1" applyAlignment="1">
      <alignment horizontal="center" vertical="center" wrapText="1" readingOrder="1"/>
    </xf>
    <xf numFmtId="0" fontId="14" fillId="3" borderId="62" xfId="0" applyFont="1" applyFill="1" applyBorder="1" applyAlignment="1">
      <alignment horizontal="center" vertical="center" wrapText="1" readingOrder="1"/>
    </xf>
    <xf numFmtId="0" fontId="11" fillId="2" borderId="57" xfId="0" applyFont="1" applyFill="1" applyBorder="1" applyAlignment="1">
      <alignment horizontal="center" vertical="center" wrapText="1" readingOrder="1"/>
    </xf>
    <xf numFmtId="0" fontId="11" fillId="6" borderId="58" xfId="0" applyFont="1" applyFill="1" applyBorder="1" applyAlignment="1">
      <alignment horizontal="center" vertical="center" wrapText="1" readingOrder="1"/>
    </xf>
    <xf numFmtId="0" fontId="11" fillId="6" borderId="60" xfId="0" applyFont="1" applyFill="1" applyBorder="1" applyAlignment="1">
      <alignment horizontal="center" vertical="center" wrapText="1" readingOrder="1"/>
    </xf>
    <xf numFmtId="0" fontId="4" fillId="8" borderId="45" xfId="0" applyFont="1" applyFill="1" applyBorder="1" applyAlignment="1">
      <alignment horizontal="center" vertical="center"/>
    </xf>
    <xf numFmtId="0" fontId="0" fillId="2" borderId="111" xfId="0" applyFill="1" applyBorder="1" applyAlignment="1">
      <alignment horizontal="justify" vertical="center" wrapText="1"/>
    </xf>
    <xf numFmtId="0" fontId="0" fillId="0" borderId="109" xfId="0" applyBorder="1" applyAlignment="1">
      <alignment horizontal="justify" vertical="center" wrapText="1"/>
    </xf>
    <xf numFmtId="0" fontId="0" fillId="0" borderId="112" xfId="0" applyBorder="1" applyAlignment="1">
      <alignment horizontal="justify" vertical="center" wrapText="1"/>
    </xf>
    <xf numFmtId="0" fontId="0" fillId="0" borderId="113" xfId="0" applyBorder="1" applyAlignment="1">
      <alignment horizontal="justify" vertical="center" wrapText="1"/>
    </xf>
    <xf numFmtId="0" fontId="0" fillId="0" borderId="114" xfId="0" applyBorder="1" applyAlignment="1">
      <alignment horizontal="justify" vertical="center" wrapText="1"/>
    </xf>
    <xf numFmtId="0" fontId="0" fillId="2" borderId="109" xfId="0" applyFill="1" applyBorder="1" applyAlignment="1">
      <alignment horizontal="justify" vertical="center" wrapText="1"/>
    </xf>
    <xf numFmtId="0" fontId="0" fillId="0" borderId="111" xfId="0" applyBorder="1" applyAlignment="1">
      <alignment horizontal="justify" vertical="center" wrapText="1"/>
    </xf>
    <xf numFmtId="0" fontId="0" fillId="0" borderId="109" xfId="0" applyBorder="1" applyAlignment="1">
      <alignment horizontal="justify" vertical="top" wrapText="1"/>
    </xf>
  </cellXfs>
  <cellStyles count="10">
    <cellStyle name="Hyperlink" xfId="9" xr:uid="{00000000-000B-0000-0000-000008000000}"/>
    <cellStyle name="Millares" xfId="5" builtinId="3"/>
    <cellStyle name="Millares 2" xfId="8" xr:uid="{69D9F08F-7F6D-4C47-BDC5-5244B2D00735}"/>
    <cellStyle name="Normal" xfId="0" builtinId="0"/>
    <cellStyle name="Normal - Style1 2" xfId="2" xr:uid="{00000000-0005-0000-0000-000002000000}"/>
    <cellStyle name="Normal 10" xfId="6" xr:uid="{00000000-0005-0000-0000-000003000000}"/>
    <cellStyle name="Normal 2" xfId="4" xr:uid="{00000000-0005-0000-0000-000004000000}"/>
    <cellStyle name="Normal 2 10" xfId="7" xr:uid="{00000000-0005-0000-0000-000005000000}"/>
    <cellStyle name="Normal 2 2" xfId="3" xr:uid="{00000000-0005-0000-0000-000006000000}"/>
    <cellStyle name="Porcentaje" xfId="1" builtinId="5"/>
  </cellStyles>
  <dxfs count="299">
    <dxf>
      <alignment horizontal="center"/>
    </dxf>
    <dxf>
      <fill>
        <patternFill>
          <bgColor theme="5" tint="0.39997558519241921"/>
        </patternFill>
      </fill>
    </dxf>
    <dxf>
      <alignment horizontal="center"/>
    </dxf>
    <dxf>
      <fill>
        <patternFill>
          <bgColor theme="0"/>
        </patternFill>
      </fill>
    </dxf>
    <dxf>
      <alignment horizontal="center"/>
    </dxf>
    <dxf>
      <fill>
        <patternFill patternType="solid">
          <bgColor theme="6" tint="0.79998168889431442"/>
        </patternFill>
      </fill>
    </dxf>
    <dxf>
      <fill>
        <patternFill patternType="solid">
          <bgColor theme="9" tint="0.79998168889431442"/>
        </patternFill>
      </fill>
    </dxf>
    <dxf>
      <alignment horizontal="center"/>
    </dxf>
    <dxf>
      <alignment vertical="center"/>
    </dxf>
    <dxf>
      <fill>
        <patternFill>
          <bgColor theme="0"/>
        </patternFill>
      </fill>
    </dxf>
    <dxf>
      <alignment horizontal="center"/>
    </dxf>
    <dxf>
      <alignment horizontal="center"/>
    </dxf>
    <dxf>
      <alignment horizontal="center"/>
    </dxf>
    <dxf>
      <alignment vertical="center"/>
    </dxf>
    <dxf>
      <alignment vertical="center"/>
    </dxf>
    <dxf>
      <alignment vertical="center"/>
    </dxf>
    <dxf>
      <fill>
        <patternFill patternType="solid">
          <bgColor theme="6" tint="0.79998168889431442"/>
        </patternFill>
      </fill>
    </dxf>
    <dxf>
      <alignment horizontal="center"/>
    </dxf>
    <dxf>
      <alignment horizontal="center"/>
    </dxf>
    <dxf>
      <alignment horizontal="center"/>
    </dxf>
    <dxf>
      <alignment vertical="center"/>
    </dxf>
    <dxf>
      <alignment vertical="center"/>
    </dxf>
    <dxf>
      <alignment vertical="center"/>
    </dxf>
    <dxf>
      <alignment horizontal="general"/>
    </dxf>
    <dxf>
      <alignment vertical="bottom"/>
    </dxf>
    <dxf>
      <alignment horizontal="center"/>
    </dxf>
    <dxf>
      <fill>
        <patternFill patternType="solid">
          <bgColor theme="5" tint="0.39997558519241921"/>
        </patternFill>
      </fill>
    </dxf>
    <dxf>
      <alignment vertical="center"/>
    </dxf>
    <dxf>
      <alignment horizontal="center"/>
    </dxf>
    <dxf>
      <alignment horizontal="center"/>
    </dxf>
    <dxf>
      <alignment horizontal="center"/>
    </dxf>
    <dxf>
      <fill>
        <patternFill>
          <bgColor theme="0"/>
        </patternFill>
      </fill>
    </dxf>
    <dxf>
      <alignment horizontal="center"/>
    </dxf>
    <dxf>
      <alignment horizontal="center"/>
    </dxf>
    <dxf>
      <alignment vertical="bottom"/>
    </dxf>
    <dxf>
      <alignment horizontal="center"/>
    </dxf>
    <dxf>
      <fill>
        <patternFill patternType="solid">
          <bgColor theme="6" tint="0.79998168889431442"/>
        </patternFill>
      </fill>
    </dxf>
    <dxf>
      <fill>
        <patternFill patternType="solid">
          <bgColor theme="6"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alignment horizontal="center"/>
    </dxf>
    <dxf>
      <alignment horizontal="center"/>
    </dxf>
    <dxf>
      <alignment horizontal="center"/>
    </dxf>
    <dxf>
      <fill>
        <patternFill>
          <bgColor theme="0"/>
        </patternFill>
      </fill>
    </dxf>
    <dxf>
      <alignment horizontal="center"/>
    </dxf>
    <dxf>
      <fill>
        <patternFill patternType="solid">
          <bgColor theme="5" tint="0.39997558519241921"/>
        </patternFill>
      </fill>
    </dxf>
    <dxf>
      <fill>
        <patternFill patternType="solid">
          <bgColor theme="5" tint="0.39997558519241921"/>
        </patternFill>
      </fill>
    </dxf>
    <dxf>
      <fill>
        <patternFill patternType="solid">
          <bgColor theme="5" tint="0.39997558519241921"/>
        </patternFill>
      </fill>
    </dxf>
    <dxf>
      <fill>
        <patternFill patternType="solid">
          <bgColor theme="5" tint="0.39997558519241921"/>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6" tint="0.59999389629810485"/>
        </patternFill>
      </fill>
    </dxf>
    <dxf>
      <fill>
        <patternFill patternType="solid">
          <bgColor theme="6" tint="0.59999389629810485"/>
        </patternFill>
      </fill>
    </dxf>
    <dxf>
      <alignment horizontal="center"/>
    </dxf>
    <dxf>
      <alignment horizontal="center"/>
    </dxf>
    <dxf>
      <alignment vertical="center"/>
    </dxf>
    <dxf>
      <alignment vertical="center"/>
    </dxf>
    <dxf>
      <fill>
        <patternFill patternType="solid">
          <bgColor theme="5" tint="0.39997558519241921"/>
        </patternFill>
      </fill>
    </dxf>
    <dxf>
      <fill>
        <patternFill patternType="solid">
          <bgColor theme="5" tint="0.39997558519241921"/>
        </patternFill>
      </fill>
    </dxf>
    <dxf>
      <fill>
        <patternFill patternType="solid">
          <bgColor theme="5" tint="0.39997558519241921"/>
        </patternFill>
      </fill>
    </dxf>
    <dxf>
      <fill>
        <patternFill patternType="solid">
          <bgColor theme="5" tint="0.39997558519241921"/>
        </patternFill>
      </fill>
    </dxf>
    <dxf>
      <alignment horizontal="center"/>
    </dxf>
    <dxf>
      <alignment vertical="center"/>
    </dxf>
    <dxf>
      <fill>
        <patternFill patternType="solid">
          <bgColor theme="5" tint="0.39997558519241921"/>
        </patternFill>
      </fill>
    </dxf>
    <dxf>
      <fill>
        <patternFill patternType="solid">
          <bgColor theme="5" tint="0.39997558519241921"/>
        </patternFill>
      </fill>
    </dxf>
    <dxf>
      <alignment horizontal="center"/>
    </dxf>
    <dxf>
      <fill>
        <patternFill>
          <bgColor theme="5" tint="0.39997558519241921"/>
        </patternFill>
      </fill>
    </dxf>
    <dxf>
      <alignment horizontal="center"/>
    </dxf>
    <dxf>
      <alignment vertical="center"/>
    </dxf>
    <dxf>
      <fill>
        <patternFill patternType="solid">
          <bgColor theme="9" tint="0.79998168889431442"/>
        </patternFill>
      </fill>
    </dxf>
    <dxf>
      <alignment horizontal="center"/>
    </dxf>
    <dxf>
      <alignment vertical="center"/>
    </dxf>
    <dxf>
      <alignment horizontal="center"/>
    </dxf>
    <dxf>
      <alignment vertical="center"/>
    </dxf>
    <dxf>
      <fill>
        <patternFill>
          <bgColor theme="5" tint="0.39997558519241921"/>
        </patternFill>
      </fill>
    </dxf>
    <dxf>
      <alignment horizontal="center"/>
    </dxf>
    <dxf>
      <alignment vertical="center"/>
    </dxf>
    <dxf>
      <fill>
        <patternFill patternType="none">
          <bgColor auto="1"/>
        </patternFill>
      </fill>
    </dxf>
    <dxf>
      <fill>
        <patternFill patternType="solid">
          <bgColor theme="9" tint="0.79998168889431442"/>
        </patternFill>
      </fill>
    </dxf>
    <dxf>
      <alignment horizontal="center"/>
    </dxf>
    <dxf>
      <alignment horizontal="center"/>
    </dxf>
    <dxf>
      <alignment vertical="center"/>
    </dxf>
    <dxf>
      <alignment vertical="center"/>
    </dxf>
    <dxf>
      <alignment horizontal="center"/>
    </dxf>
    <dxf>
      <alignment vertical="center"/>
    </dxf>
    <dxf>
      <alignment horizontal="center"/>
    </dxf>
    <dxf>
      <font>
        <sz val="9"/>
      </font>
    </dxf>
    <dxf>
      <font>
        <sz val="9"/>
      </font>
    </dxf>
    <dxf>
      <font>
        <sz val="9"/>
      </font>
    </dxf>
    <dxf>
      <alignment horizontal="center"/>
    </dxf>
    <dxf>
      <alignment horizontal="center"/>
    </dxf>
    <dxf>
      <alignment horizontal="center"/>
    </dxf>
    <dxf>
      <alignment vertical="center"/>
    </dxf>
    <dxf>
      <alignment vertical="center"/>
    </dxf>
    <dxf>
      <alignment vertical="center"/>
    </dxf>
    <dxf>
      <alignment wrapText="1"/>
    </dxf>
    <dxf>
      <alignment wrapText="1"/>
    </dxf>
    <dxf>
      <alignment wrapText="1"/>
    </dxf>
    <dxf>
      <fill>
        <patternFill>
          <bgColor theme="5" tint="0.39997558519241921"/>
        </patternFill>
      </fill>
    </dxf>
    <dxf>
      <fill>
        <patternFill>
          <bgColor theme="5" tint="0.39997558519241921"/>
        </patternFill>
      </fill>
    </dxf>
    <dxf>
      <fill>
        <patternFill patternType="solid">
          <bgColor theme="5" tint="0.79998168889431442"/>
        </patternFill>
      </fill>
    </dxf>
    <dxf>
      <fill>
        <patternFill patternType="solid">
          <bgColor theme="5" tint="0.79998168889431442"/>
        </patternFill>
      </fill>
    </dxf>
    <dxf>
      <fill>
        <patternFill>
          <bgColor theme="5" tint="0.39997558519241921"/>
        </patternFill>
      </fill>
    </dxf>
    <dxf>
      <fill>
        <patternFill>
          <bgColor theme="5" tint="0.39997558519241921"/>
        </patternFill>
      </fill>
    </dxf>
    <dxf>
      <fill>
        <patternFill>
          <bgColor theme="5" tint="0.39997558519241921"/>
        </patternFill>
      </fill>
    </dxf>
    <dxf>
      <fill>
        <patternFill>
          <bgColor theme="5" tint="0.39997558519241921"/>
        </patternFill>
      </fill>
    </dxf>
    <dxf>
      <fill>
        <patternFill>
          <bgColor theme="0"/>
        </patternFill>
      </fill>
    </dxf>
    <dxf>
      <alignment horizontal="center"/>
    </dxf>
    <dxf>
      <alignment horizontal="center"/>
    </dxf>
    <dxf>
      <alignment horizontal="center"/>
    </dxf>
    <dxf>
      <alignment vertical="center"/>
    </dxf>
    <dxf>
      <alignment vertical="center"/>
    </dxf>
    <dxf>
      <alignment vertical="center"/>
    </dxf>
    <dxf>
      <alignment horizontal="center"/>
    </dxf>
    <dxf>
      <alignment vertical="center"/>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6" tint="0.79998168889431442"/>
        </patternFill>
      </fill>
    </dxf>
    <dxf>
      <fill>
        <patternFill patternType="solid">
          <bgColor theme="6" tint="0.79998168889431442"/>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fgColor rgb="FFFFFF99"/>
        </patternFill>
      </fill>
    </dxf>
    <dxf>
      <fill>
        <patternFill>
          <fgColor rgb="FFFFFF99"/>
        </patternFill>
      </fill>
    </dxf>
    <dxf>
      <font>
        <b/>
        <sz val="12"/>
        <color auto="1"/>
      </font>
      <numFmt numFmtId="14" formatCode="0.00%"/>
      <fill>
        <patternFill patternType="solid">
          <fgColor indexed="64"/>
          <bgColor theme="9" tint="0.39997558519241921"/>
        </patternFill>
      </fill>
      <alignment wrapText="1" readingOrder="1"/>
      <protection hidden="1"/>
    </dxf>
    <dxf>
      <font>
        <b/>
      </font>
    </dxf>
    <dxf>
      <font>
        <sz val="12"/>
        <color auto="1"/>
      </font>
      <numFmt numFmtId="14" formatCode="0.00%"/>
      <fill>
        <patternFill patternType="solid">
          <fgColor indexed="64"/>
          <bgColor rgb="FFCCFFCC"/>
        </patternFill>
      </fill>
      <alignment wrapText="1" readingOrder="1"/>
      <protection hidden="1"/>
    </dxf>
    <dxf>
      <font>
        <sz val="12"/>
        <color auto="1"/>
      </font>
      <numFmt numFmtId="14" formatCode="0.00%"/>
      <fill>
        <patternFill patternType="solid">
          <fgColor indexed="64"/>
          <bgColor rgb="FFFFFF99"/>
        </patternFill>
      </fill>
      <alignment wrapText="1" readingOrder="1"/>
      <protection hidden="1"/>
    </dxf>
    <dxf>
      <font>
        <sz val="12"/>
        <color auto="1"/>
      </font>
      <numFmt numFmtId="14" formatCode="0.00%"/>
      <fill>
        <patternFill patternType="solid">
          <fgColor indexed="64"/>
          <bgColor rgb="FFCCFFCC"/>
        </patternFill>
      </fill>
      <alignment wrapText="1" readingOrder="1"/>
      <protection hidden="1"/>
    </dxf>
    <dxf>
      <font>
        <sz val="12"/>
        <color auto="1"/>
      </font>
      <numFmt numFmtId="14" formatCode="0.00%"/>
      <fill>
        <patternFill patternType="solid">
          <fgColor indexed="64"/>
          <bgColor rgb="FFFFFF99"/>
        </patternFill>
      </fill>
      <alignment wrapText="1" readingOrder="1"/>
      <protection hidden="1"/>
    </dxf>
    <dxf>
      <font>
        <sz val="12"/>
        <color auto="1"/>
      </font>
      <numFmt numFmtId="14" formatCode="0.00%"/>
      <fill>
        <patternFill patternType="solid">
          <fgColor indexed="64"/>
          <bgColor rgb="FFFFFF99"/>
        </patternFill>
      </fill>
      <alignment wrapText="1" readingOrder="1"/>
      <protection hidden="1"/>
    </dxf>
    <dxf>
      <font>
        <sz val="12"/>
        <color auto="1"/>
      </font>
      <numFmt numFmtId="14" formatCode="0.00%"/>
      <fill>
        <patternFill patternType="solid">
          <fgColor indexed="64"/>
          <bgColor theme="5" tint="0.39997558519241921"/>
        </patternFill>
      </fill>
      <alignment wrapText="1" readingOrder="1"/>
      <protection hidden="1"/>
    </dxf>
    <dxf>
      <font>
        <b val="0"/>
      </font>
    </dxf>
    <dxf>
      <font>
        <b val="0"/>
      </font>
    </dxf>
    <dxf>
      <font>
        <sz val="12"/>
        <color auto="1"/>
      </font>
      <numFmt numFmtId="14" formatCode="0.00%"/>
      <fill>
        <patternFill patternType="solid">
          <fgColor indexed="64"/>
          <bgColor rgb="FFFFFF99"/>
        </patternFill>
      </fill>
      <alignment wrapText="1" readingOrder="1"/>
      <protection hidden="1"/>
    </dxf>
    <dxf>
      <font>
        <sz val="12"/>
        <color auto="1"/>
      </font>
      <numFmt numFmtId="14" formatCode="0.00%"/>
      <fill>
        <patternFill patternType="solid">
          <fgColor indexed="64"/>
          <bgColor rgb="FFFFFF99"/>
        </patternFill>
      </fill>
      <alignment wrapText="1" readingOrder="1"/>
      <protection hidden="1"/>
    </dxf>
    <dxf>
      <font>
        <sz val="12"/>
        <color auto="1"/>
      </font>
      <numFmt numFmtId="14" formatCode="0.00%"/>
      <fill>
        <patternFill patternType="solid">
          <fgColor indexed="64"/>
          <bgColor rgb="FFCCFFCC"/>
        </patternFill>
      </fill>
      <alignment wrapText="1" readingOrder="1"/>
      <protection hidden="1"/>
    </dxf>
    <dxf>
      <numFmt numFmtId="165" formatCode="0.0%"/>
    </dxf>
    <dxf>
      <numFmt numFmtId="165" formatCode="0.0%"/>
    </dxf>
    <dxf>
      <alignment horizontal="center" wrapText="1"/>
    </dxf>
    <dxf>
      <numFmt numFmtId="14" formatCode="0.00%"/>
    </dxf>
    <dxf>
      <alignment horizontal="center"/>
    </dxf>
    <dxf>
      <alignment horizontal="center"/>
    </dxf>
    <dxf>
      <alignment wrapText="1"/>
    </dxf>
    <dxf>
      <alignment wrapText="1"/>
    </dxf>
    <dxf>
      <numFmt numFmtId="14" formatCode="0.00%"/>
    </dxf>
    <dxf>
      <alignment vertical="center"/>
    </dxf>
    <dxf>
      <alignment wrapText="1"/>
    </dxf>
    <dxf>
      <alignment horizontal="center"/>
    </dxf>
    <dxf>
      <font>
        <name val="Arial Narrow"/>
        <family val="2"/>
        <scheme val="none"/>
      </font>
    </dxf>
    <dxf>
      <font>
        <name val="Arial Narrow"/>
        <family val="2"/>
        <scheme val="none"/>
      </font>
    </dxf>
    <dxf>
      <font>
        <name val="Arial Narrow"/>
        <family val="2"/>
        <scheme val="none"/>
      </font>
    </dxf>
    <dxf>
      <font>
        <name val="Arial Narrow"/>
        <family val="2"/>
        <scheme val="none"/>
      </font>
    </dxf>
    <dxf>
      <font>
        <name val="Arial Narrow"/>
        <family val="2"/>
        <scheme val="none"/>
      </font>
    </dxf>
    <dxf>
      <font>
        <name val="Arial Narrow"/>
        <family val="2"/>
        <scheme val="none"/>
      </font>
    </dxf>
    <dxf>
      <font>
        <name val="Arial Narrow"/>
        <family val="2"/>
        <scheme val="none"/>
      </font>
    </dxf>
    <dxf>
      <font>
        <name val="Arial Narrow"/>
        <family val="2"/>
        <scheme val="none"/>
      </font>
    </dxf>
    <dxf>
      <font>
        <sz val="12"/>
        <color auto="1"/>
      </font>
      <numFmt numFmtId="14" formatCode="0.00%"/>
      <fill>
        <patternFill patternType="solid">
          <fgColor indexed="64"/>
          <bgColor rgb="FFCCFFCC"/>
        </patternFill>
      </fill>
      <alignment wrapText="1" readingOrder="1"/>
      <protection hidden="1"/>
    </dxf>
    <dxf>
      <font>
        <sz val="12"/>
        <color auto="1"/>
      </font>
      <numFmt numFmtId="14" formatCode="0.00%"/>
      <fill>
        <patternFill patternType="solid">
          <fgColor indexed="64"/>
          <bgColor rgb="FFFFFF99"/>
        </patternFill>
      </fill>
      <alignment wrapText="1" readingOrder="1"/>
      <protection hidden="1"/>
    </dxf>
    <dxf>
      <font>
        <sz val="12"/>
        <color auto="1"/>
      </font>
      <numFmt numFmtId="14" formatCode="0.00%"/>
      <fill>
        <patternFill patternType="solid">
          <fgColor indexed="64"/>
          <bgColor theme="8" tint="0.39997558519241921"/>
        </patternFill>
      </fill>
      <alignment wrapText="1"/>
    </dxf>
    <dxf>
      <font>
        <sz val="12"/>
        <color auto="1"/>
      </font>
      <numFmt numFmtId="14" formatCode="0.00%"/>
      <fill>
        <patternFill patternType="solid">
          <fgColor indexed="64"/>
          <bgColor theme="8" tint="0.39997558519241921"/>
        </patternFill>
      </fill>
      <alignment wrapText="1"/>
    </dxf>
    <dxf>
      <font>
        <sz val="12"/>
        <color auto="1"/>
      </font>
      <numFmt numFmtId="14" formatCode="0.00%"/>
      <fill>
        <patternFill patternType="solid">
          <fgColor indexed="64"/>
          <bgColor theme="8" tint="0.39997558519241921"/>
        </patternFill>
      </fill>
      <alignment wrapText="1"/>
    </dxf>
    <dxf>
      <font>
        <b val="0"/>
      </font>
    </dxf>
    <dxf>
      <font>
        <sz val="12"/>
        <color auto="1"/>
      </font>
      <numFmt numFmtId="14" formatCode="0.00%"/>
      <fill>
        <patternFill patternType="solid">
          <fgColor indexed="64"/>
          <bgColor rgb="FFCCFFCC"/>
        </patternFill>
      </fill>
      <alignment wrapText="1" readingOrder="1"/>
      <protection hidden="1"/>
    </dxf>
    <dxf>
      <font>
        <sz val="12"/>
        <color auto="1"/>
      </font>
      <numFmt numFmtId="14" formatCode="0.00%"/>
      <fill>
        <patternFill patternType="solid">
          <fgColor indexed="64"/>
          <bgColor rgb="FFCCFFCC"/>
        </patternFill>
      </fill>
      <alignment wrapText="1" readingOrder="1"/>
      <protection hidden="1"/>
    </dxf>
    <dxf>
      <font>
        <sz val="12"/>
        <color auto="1"/>
      </font>
      <numFmt numFmtId="14" formatCode="0.00%"/>
      <fill>
        <patternFill patternType="solid">
          <fgColor indexed="64"/>
          <bgColor rgb="FFCCFFCC"/>
        </patternFill>
      </fill>
      <alignment wrapText="1" readingOrder="1"/>
      <protection hidden="1"/>
    </dxf>
    <dxf>
      <font>
        <sz val="12"/>
        <color auto="1"/>
      </font>
      <numFmt numFmtId="14" formatCode="0.00%"/>
      <fill>
        <patternFill patternType="solid">
          <fgColor indexed="64"/>
          <bgColor rgb="FFCCFFCC"/>
        </patternFill>
      </fill>
      <alignment wrapText="1" readingOrder="1"/>
      <protection hidden="1"/>
    </dxf>
    <dxf>
      <font>
        <sz val="12"/>
        <color auto="1"/>
      </font>
      <numFmt numFmtId="14" formatCode="0.00%"/>
      <fill>
        <patternFill patternType="solid">
          <fgColor indexed="64"/>
          <bgColor rgb="FFCCFFCC"/>
        </patternFill>
      </fill>
      <alignment wrapText="1" readingOrder="1"/>
      <protection hidden="1"/>
    </dxf>
    <dxf>
      <font>
        <b val="0"/>
      </font>
    </dxf>
    <dxf>
      <font>
        <sz val="12"/>
        <color auto="1"/>
      </font>
      <numFmt numFmtId="14" formatCode="0.00%"/>
      <fill>
        <patternFill patternType="solid">
          <fgColor indexed="64"/>
          <bgColor rgb="FFFFFF99"/>
        </patternFill>
      </fill>
      <alignment wrapText="1" readingOrder="1"/>
      <protection hidden="1"/>
    </dxf>
    <dxf>
      <font>
        <sz val="12"/>
        <color auto="1"/>
      </font>
      <numFmt numFmtId="14" formatCode="0.00%"/>
      <fill>
        <patternFill patternType="solid">
          <fgColor indexed="64"/>
          <bgColor rgb="FFFFFF99"/>
        </patternFill>
      </fill>
      <alignment wrapText="1" readingOrder="1"/>
      <protection hidden="1"/>
    </dxf>
    <dxf>
      <font>
        <b val="0"/>
      </font>
    </dxf>
    <dxf>
      <alignment horizontal="center" wrapText="1"/>
    </dxf>
    <dxf>
      <numFmt numFmtId="165" formatCode="0.0%"/>
    </dxf>
    <dxf>
      <alignment horizontal="center"/>
    </dxf>
    <dxf>
      <alignment horizontal="center"/>
    </dxf>
    <dxf>
      <alignment wrapText="1"/>
    </dxf>
    <dxf>
      <alignment wrapText="1"/>
    </dxf>
    <dxf>
      <numFmt numFmtId="14" formatCode="0.00%"/>
    </dxf>
    <dxf>
      <numFmt numFmtId="14" formatCode="0.00%"/>
    </dxf>
    <dxf>
      <alignment vertical="center"/>
    </dxf>
    <dxf>
      <alignment wrapText="1"/>
    </dxf>
    <dxf>
      <alignment horizontal="center"/>
    </dxf>
    <dxf>
      <font>
        <name val="Arial Narrow"/>
        <family val="2"/>
        <scheme val="none"/>
      </font>
    </dxf>
    <dxf>
      <font>
        <name val="Arial Narrow"/>
        <family val="2"/>
        <scheme val="none"/>
      </font>
    </dxf>
    <dxf>
      <font>
        <name val="Arial Narrow"/>
        <family val="2"/>
        <scheme val="none"/>
      </font>
    </dxf>
    <dxf>
      <font>
        <name val="Arial Narrow"/>
        <family val="2"/>
        <scheme val="none"/>
      </font>
    </dxf>
    <dxf>
      <font>
        <name val="Arial Narrow"/>
        <family val="2"/>
        <scheme val="none"/>
      </font>
    </dxf>
    <dxf>
      <font>
        <name val="Arial Narrow"/>
        <family val="2"/>
        <scheme val="none"/>
      </font>
    </dxf>
    <dxf>
      <font>
        <name val="Arial Narrow"/>
        <family val="2"/>
        <scheme val="none"/>
      </font>
    </dxf>
    <dxf>
      <font>
        <name val="Arial Narrow"/>
        <family val="2"/>
        <scheme val="none"/>
      </font>
    </dxf>
    <dxf>
      <fill>
        <patternFill>
          <bgColor rgb="FFCCFFCC"/>
        </patternFill>
      </fill>
    </dxf>
    <dxf>
      <fill>
        <patternFill>
          <fgColor rgb="FFFFFF99"/>
        </patternFill>
      </fill>
    </dxf>
    <dxf>
      <font>
        <color auto="1"/>
      </font>
    </dxf>
    <dxf>
      <fill>
        <patternFill>
          <bgColor rgb="FFCCFFCC"/>
        </patternFill>
      </fill>
    </dxf>
    <dxf>
      <font>
        <color rgb="FFCCFFCC"/>
      </font>
    </dxf>
    <dxf>
      <alignment wrapText="1"/>
    </dxf>
    <dxf>
      <alignment wrapText="1"/>
    </dxf>
    <dxf>
      <alignment wrapText="1"/>
    </dxf>
    <dxf>
      <fill>
        <patternFill>
          <fgColor indexed="64"/>
          <bgColor theme="9" tint="0.39997558519241921"/>
        </patternFill>
      </fill>
    </dxf>
    <dxf>
      <alignment horizontal="center"/>
    </dxf>
    <dxf>
      <alignment horizontal="center"/>
    </dxf>
    <dxf>
      <alignment horizontal="center"/>
    </dxf>
    <dxf>
      <fill>
        <patternFill patternType="solid">
          <fgColor indexed="64"/>
          <bgColor rgb="FFFFFF99"/>
        </patternFill>
      </fill>
      <alignment horizontal="center" wrapText="1"/>
    </dxf>
    <dxf>
      <alignment vertical="center"/>
    </dxf>
    <dxf>
      <alignment wrapText="1"/>
    </dxf>
    <dxf>
      <alignment horizontal="center"/>
    </dxf>
    <dxf>
      <font>
        <name val="Arial Narrow"/>
        <family val="2"/>
        <scheme val="none"/>
      </font>
    </dxf>
    <dxf>
      <font>
        <name val="Arial Narrow"/>
        <family val="2"/>
        <scheme val="none"/>
      </font>
    </dxf>
    <dxf>
      <font>
        <name val="Arial Narrow"/>
        <family val="2"/>
        <scheme val="none"/>
      </font>
    </dxf>
    <dxf>
      <font>
        <name val="Arial Narrow"/>
        <family val="2"/>
        <scheme val="none"/>
      </font>
    </dxf>
    <dxf>
      <font>
        <name val="Arial Narrow"/>
        <family val="2"/>
        <scheme val="none"/>
      </font>
    </dxf>
    <dxf>
      <font>
        <name val="Arial Narrow"/>
        <family val="2"/>
        <scheme val="none"/>
      </font>
    </dxf>
    <dxf>
      <font>
        <name val="Arial Narrow"/>
        <family val="2"/>
        <scheme val="none"/>
      </font>
    </dxf>
    <dxf>
      <font>
        <name val="Arial Narrow"/>
        <family val="2"/>
        <scheme val="none"/>
      </font>
    </dxf>
    <dxf>
      <alignment horizontal="center"/>
    </dxf>
    <dxf>
      <fill>
        <patternFill>
          <bgColor theme="5" tint="0.39997558519241921"/>
        </patternFill>
      </fill>
    </dxf>
    <dxf>
      <fill>
        <patternFill>
          <fgColor theme="9" tint="0.39997558519241921"/>
        </patternFill>
      </fill>
    </dxf>
    <dxf>
      <fill>
        <patternFill patternType="solid">
          <fgColor indexed="64"/>
          <bgColor rgb="FFFFFF99"/>
        </patternFill>
      </fill>
    </dxf>
    <dxf>
      <fill>
        <patternFill patternType="solid">
          <fgColor indexed="64"/>
          <bgColor theme="9" tint="0.39997558519241921"/>
        </patternFill>
      </fill>
    </dxf>
    <dxf>
      <alignment wrapText="1"/>
    </dxf>
    <dxf>
      <alignment wrapText="1"/>
    </dxf>
    <dxf>
      <alignment wrapText="1"/>
    </dxf>
    <dxf>
      <alignment vertical="center"/>
    </dxf>
    <dxf>
      <alignment wrapText="1"/>
    </dxf>
    <dxf>
      <alignment horizontal="center"/>
    </dxf>
    <dxf>
      <alignment horizontal="center"/>
    </dxf>
    <dxf>
      <font>
        <name val="Arial Narrow"/>
        <family val="2"/>
        <scheme val="none"/>
      </font>
    </dxf>
    <dxf>
      <font>
        <name val="Arial Narrow"/>
        <family val="2"/>
        <scheme val="none"/>
      </font>
    </dxf>
    <dxf>
      <font>
        <name val="Arial Narrow"/>
        <family val="2"/>
        <scheme val="none"/>
      </font>
    </dxf>
    <dxf>
      <font>
        <name val="Arial Narrow"/>
        <family val="2"/>
        <scheme val="none"/>
      </font>
    </dxf>
    <dxf>
      <font>
        <name val="Arial Narrow"/>
        <family val="2"/>
        <scheme val="none"/>
      </font>
    </dxf>
    <dxf>
      <font>
        <name val="Arial Narrow"/>
        <family val="2"/>
        <scheme val="none"/>
      </font>
    </dxf>
    <dxf>
      <font>
        <name val="Arial Narrow"/>
        <family val="2"/>
        <scheme val="none"/>
      </font>
    </dxf>
    <dxf>
      <font>
        <name val="Arial Narrow"/>
        <family val="2"/>
        <scheme val="none"/>
      </font>
    </dxf>
    <dxf>
      <font>
        <name val="Arial Narrow"/>
        <family val="2"/>
        <scheme val="none"/>
      </font>
    </dxf>
    <dxf>
      <fill>
        <patternFill>
          <bgColor theme="5" tint="0.39994506668294322"/>
        </patternFill>
      </fill>
    </dxf>
    <dxf>
      <fill>
        <patternFill>
          <bgColor theme="9" tint="0.39994506668294322"/>
        </patternFill>
      </fill>
    </dxf>
    <dxf>
      <fill>
        <patternFill>
          <bgColor rgb="FFFFFF99"/>
        </patternFill>
      </fill>
    </dxf>
    <dxf>
      <fill>
        <patternFill>
          <bgColor rgb="FFCCFFCC"/>
        </patternFill>
      </fill>
    </dxf>
    <dxf>
      <fill>
        <patternFill>
          <bgColor theme="5" tint="0.39994506668294322"/>
        </patternFill>
      </fill>
    </dxf>
    <dxf>
      <fill>
        <patternFill>
          <bgColor theme="9" tint="0.39994506668294322"/>
        </patternFill>
      </fill>
    </dxf>
    <dxf>
      <fill>
        <patternFill>
          <bgColor rgb="FFFFFF99"/>
        </patternFill>
      </fill>
    </dxf>
    <dxf>
      <fill>
        <patternFill>
          <bgColor rgb="FFCCFFCC"/>
        </patternFill>
      </fill>
    </dxf>
    <dxf>
      <fill>
        <patternFill>
          <bgColor theme="8" tint="0.39994506668294322"/>
        </patternFill>
      </fill>
    </dxf>
    <dxf>
      <fill>
        <patternFill>
          <bgColor theme="5" tint="0.39994506668294322"/>
        </patternFill>
      </fill>
    </dxf>
    <dxf>
      <fill>
        <patternFill>
          <bgColor theme="9" tint="0.39994506668294322"/>
        </patternFill>
      </fill>
    </dxf>
    <dxf>
      <fill>
        <patternFill>
          <bgColor rgb="FFFFFF99"/>
        </patternFill>
      </fill>
    </dxf>
    <dxf>
      <fill>
        <patternFill>
          <bgColor rgb="FFCCFFCC"/>
        </patternFill>
      </fill>
    </dxf>
    <dxf>
      <fill>
        <patternFill>
          <bgColor theme="8" tint="0.39994506668294322"/>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00B0F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FFCC66"/>
        </patternFill>
      </fill>
    </dxf>
    <dxf>
      <fill>
        <patternFill>
          <bgColor theme="3" tint="0.79998168889431442"/>
        </patternFill>
      </fill>
    </dxf>
  </dxfs>
  <tableStyles count="0" defaultTableStyle="TableStyleMedium2" defaultPivotStyle="PivotStyleLight16"/>
  <colors>
    <mruColors>
      <color rgb="FFFFFF99"/>
      <color rgb="FFFFCC00"/>
      <color rgb="FFFFFFCC"/>
      <color rgb="FF996600"/>
      <color rgb="FFDDD9C4"/>
      <color rgb="FFCCFFCC"/>
      <color rgb="FFCC9900"/>
      <color rgb="FFFFFF66"/>
      <color rgb="FFFFCC66"/>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504265</xdr:colOff>
      <xdr:row>1</xdr:row>
      <xdr:rowOff>78441</xdr:rowOff>
    </xdr:from>
    <xdr:to>
      <xdr:col>0</xdr:col>
      <xdr:colOff>1224265</xdr:colOff>
      <xdr:row>1</xdr:row>
      <xdr:rowOff>740731</xdr:rowOff>
    </xdr:to>
    <xdr:pic>
      <xdr:nvPicPr>
        <xdr:cNvPr id="2" name="Imagen 1">
          <a:extLst>
            <a:ext uri="{FF2B5EF4-FFF2-40B4-BE49-F238E27FC236}">
              <a16:creationId xmlns:a16="http://schemas.microsoft.com/office/drawing/2014/main" id="{8F330048-DE47-54F7-13E9-FCDA247714EA}"/>
            </a:ext>
          </a:extLst>
        </xdr:cNvPr>
        <xdr:cNvPicPr>
          <a:picLocks noChangeAspect="1"/>
        </xdr:cNvPicPr>
      </xdr:nvPicPr>
      <xdr:blipFill>
        <a:blip xmlns:r="http://schemas.openxmlformats.org/officeDocument/2006/relationships" r:embed="rId1"/>
        <a:stretch>
          <a:fillRect/>
        </a:stretch>
      </xdr:blipFill>
      <xdr:spPr>
        <a:xfrm>
          <a:off x="504265" y="78441"/>
          <a:ext cx="720000" cy="72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ARO%20Y%20CUERVO\2021\4.%20Documentos%20SIG\Evi\Res\Mapa%20de%20aseguramiento%20v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iana%20Carolina\Downloads\Mapa_riesgos_operativos_v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iana.ramirez/Downloads/no%20Borrador_MapaMatricesControlOperativo_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uctura"/>
      <sheetName val="Diagnóstico_RR"/>
      <sheetName val="Segunda línea"/>
      <sheetName val="Mapa de Aseguramiento"/>
      <sheetName val="Control de cambios"/>
      <sheetName val="Formulas"/>
      <sheetName val="Hoja2"/>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Instructivo"/>
      <sheetName val="2.Mapa"/>
      <sheetName val="3.Matrices"/>
      <sheetName val="4.Criterios"/>
      <sheetName val="5.Resultados"/>
      <sheetName val="6.Control de cambios"/>
      <sheetName val="Posición"/>
      <sheetName val="Datos"/>
      <sheetName val="Nivele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ow r="3">
          <cell r="B3" t="str">
            <v>Muy AltaCatastrófico</v>
          </cell>
          <cell r="C3" t="str">
            <v>Muy Alta</v>
          </cell>
          <cell r="D3" t="str">
            <v>Catastrófico</v>
          </cell>
          <cell r="E3" t="str">
            <v>Extremo</v>
          </cell>
          <cell r="F3">
            <v>25</v>
          </cell>
        </row>
        <row r="4">
          <cell r="B4" t="str">
            <v>AltaCatastrófico</v>
          </cell>
          <cell r="C4" t="str">
            <v>Alta</v>
          </cell>
          <cell r="D4" t="str">
            <v>Catastrófico</v>
          </cell>
          <cell r="E4" t="str">
            <v>Extremo</v>
          </cell>
          <cell r="F4">
            <v>24</v>
          </cell>
        </row>
        <row r="5">
          <cell r="B5" t="str">
            <v>MediaCatastrófico</v>
          </cell>
          <cell r="C5" t="str">
            <v>Media</v>
          </cell>
          <cell r="D5" t="str">
            <v>Catastrófico</v>
          </cell>
          <cell r="E5" t="str">
            <v>Extremo</v>
          </cell>
          <cell r="F5">
            <v>23</v>
          </cell>
        </row>
        <row r="6">
          <cell r="B6" t="str">
            <v>BajaCatastrófico</v>
          </cell>
          <cell r="C6" t="str">
            <v>Baja</v>
          </cell>
          <cell r="D6" t="str">
            <v>Catastrófico</v>
          </cell>
          <cell r="E6" t="str">
            <v>Extremo</v>
          </cell>
          <cell r="F6">
            <v>22</v>
          </cell>
        </row>
        <row r="7">
          <cell r="B7" t="str">
            <v>Muy BajaCatastrófico</v>
          </cell>
          <cell r="C7" t="str">
            <v>Muy Baja</v>
          </cell>
          <cell r="D7" t="str">
            <v>Catastrófico</v>
          </cell>
          <cell r="E7" t="str">
            <v>Extremo</v>
          </cell>
          <cell r="F7">
            <v>21</v>
          </cell>
        </row>
        <row r="8">
          <cell r="B8" t="str">
            <v>Muy AltaMayor</v>
          </cell>
          <cell r="C8" t="str">
            <v>Muy Alta</v>
          </cell>
          <cell r="D8" t="str">
            <v>Mayor</v>
          </cell>
          <cell r="E8" t="str">
            <v>Alto</v>
          </cell>
          <cell r="F8">
            <v>20</v>
          </cell>
        </row>
        <row r="9">
          <cell r="B9" t="str">
            <v>AltaMayor</v>
          </cell>
          <cell r="C9" t="str">
            <v>Alta</v>
          </cell>
          <cell r="D9" t="str">
            <v>Mayor</v>
          </cell>
          <cell r="E9" t="str">
            <v>Alto</v>
          </cell>
          <cell r="F9">
            <v>19</v>
          </cell>
        </row>
        <row r="10">
          <cell r="B10" t="str">
            <v>Muy AltaModerado</v>
          </cell>
          <cell r="C10" t="str">
            <v>Muy Alta</v>
          </cell>
          <cell r="D10" t="str">
            <v>Moderado</v>
          </cell>
          <cell r="E10" t="str">
            <v>Alto</v>
          </cell>
          <cell r="F10">
            <v>18</v>
          </cell>
        </row>
        <row r="11">
          <cell r="B11" t="str">
            <v>MediaMayor</v>
          </cell>
          <cell r="C11" t="str">
            <v>Media</v>
          </cell>
          <cell r="D11" t="str">
            <v>Mayor</v>
          </cell>
          <cell r="E11" t="str">
            <v>Alto</v>
          </cell>
          <cell r="F11">
            <v>17</v>
          </cell>
        </row>
        <row r="12">
          <cell r="B12" t="str">
            <v>BajaMayor</v>
          </cell>
          <cell r="C12" t="str">
            <v>Baja</v>
          </cell>
          <cell r="D12" t="str">
            <v>Mayor</v>
          </cell>
          <cell r="E12" t="str">
            <v>Alto</v>
          </cell>
          <cell r="F12">
            <v>16</v>
          </cell>
        </row>
        <row r="13">
          <cell r="B13" t="str">
            <v>AltaModerado</v>
          </cell>
          <cell r="C13" t="str">
            <v>Alta</v>
          </cell>
          <cell r="D13" t="str">
            <v>Moderado</v>
          </cell>
          <cell r="E13" t="str">
            <v>Alto</v>
          </cell>
          <cell r="F13">
            <v>15</v>
          </cell>
        </row>
        <row r="14">
          <cell r="B14" t="str">
            <v>Muy AltaMenor</v>
          </cell>
          <cell r="C14" t="str">
            <v>Muy Alta</v>
          </cell>
          <cell r="D14" t="str">
            <v>Menor</v>
          </cell>
          <cell r="E14" t="str">
            <v>Alto</v>
          </cell>
          <cell r="F14">
            <v>14</v>
          </cell>
        </row>
        <row r="15">
          <cell r="B15" t="str">
            <v>Muy BajaMayor</v>
          </cell>
          <cell r="C15" t="str">
            <v>Muy Baja</v>
          </cell>
          <cell r="D15" t="str">
            <v>Mayor</v>
          </cell>
          <cell r="E15" t="str">
            <v>Alto</v>
          </cell>
          <cell r="F15">
            <v>13</v>
          </cell>
        </row>
        <row r="16">
          <cell r="B16" t="str">
            <v>Muy AltaLeve</v>
          </cell>
          <cell r="C16" t="str">
            <v>Muy Alta</v>
          </cell>
          <cell r="D16" t="str">
            <v>Leve</v>
          </cell>
          <cell r="E16" t="str">
            <v>Alto</v>
          </cell>
          <cell r="F16">
            <v>12</v>
          </cell>
        </row>
        <row r="17">
          <cell r="B17" t="str">
            <v>MediaModerado</v>
          </cell>
          <cell r="C17" t="str">
            <v>Media</v>
          </cell>
          <cell r="D17" t="str">
            <v>Moderado</v>
          </cell>
          <cell r="E17" t="str">
            <v>Moderado</v>
          </cell>
          <cell r="F17">
            <v>11</v>
          </cell>
        </row>
        <row r="18">
          <cell r="B18" t="str">
            <v>BajaModerado</v>
          </cell>
          <cell r="C18" t="str">
            <v>Baja</v>
          </cell>
          <cell r="D18" t="str">
            <v>Moderado</v>
          </cell>
          <cell r="E18" t="str">
            <v>Moderado</v>
          </cell>
          <cell r="F18">
            <v>10</v>
          </cell>
        </row>
        <row r="19">
          <cell r="B19" t="str">
            <v>AltaMenor</v>
          </cell>
          <cell r="C19" t="str">
            <v>Alta</v>
          </cell>
          <cell r="D19" t="str">
            <v>Menor</v>
          </cell>
          <cell r="E19" t="str">
            <v>Moderado</v>
          </cell>
          <cell r="F19">
            <v>9</v>
          </cell>
        </row>
        <row r="20">
          <cell r="B20" t="str">
            <v>Muy BajaModerado</v>
          </cell>
          <cell r="C20" t="str">
            <v>Muy Baja</v>
          </cell>
          <cell r="D20" t="str">
            <v>Moderado</v>
          </cell>
          <cell r="E20" t="str">
            <v>Moderado</v>
          </cell>
          <cell r="F20">
            <v>8</v>
          </cell>
        </row>
        <row r="21">
          <cell r="B21" t="str">
            <v>AltaLeve</v>
          </cell>
          <cell r="C21" t="str">
            <v>Alta</v>
          </cell>
          <cell r="D21" t="str">
            <v>Leve</v>
          </cell>
          <cell r="E21" t="str">
            <v>Moderado</v>
          </cell>
          <cell r="F21">
            <v>7</v>
          </cell>
        </row>
        <row r="22">
          <cell r="B22" t="str">
            <v>MediaMenor</v>
          </cell>
          <cell r="C22" t="str">
            <v>Media</v>
          </cell>
          <cell r="D22" t="str">
            <v>Menor</v>
          </cell>
          <cell r="E22" t="str">
            <v>Moderado</v>
          </cell>
          <cell r="F22">
            <v>6</v>
          </cell>
        </row>
        <row r="23">
          <cell r="B23" t="str">
            <v>BajaMenor</v>
          </cell>
          <cell r="C23" t="str">
            <v>Baja</v>
          </cell>
          <cell r="D23" t="str">
            <v>Menor</v>
          </cell>
          <cell r="E23" t="str">
            <v>Moderado</v>
          </cell>
          <cell r="F23">
            <v>5</v>
          </cell>
        </row>
        <row r="24">
          <cell r="B24" t="str">
            <v>MediaLeve</v>
          </cell>
          <cell r="C24" t="str">
            <v>Media</v>
          </cell>
          <cell r="D24" t="str">
            <v>Leve</v>
          </cell>
          <cell r="E24" t="str">
            <v>Moderado</v>
          </cell>
          <cell r="F24">
            <v>4</v>
          </cell>
        </row>
        <row r="25">
          <cell r="B25" t="str">
            <v>Muy BajaMenor</v>
          </cell>
          <cell r="C25" t="str">
            <v>Muy Baja</v>
          </cell>
          <cell r="D25" t="str">
            <v>Menor</v>
          </cell>
          <cell r="E25" t="str">
            <v>Bajo</v>
          </cell>
          <cell r="F25">
            <v>3</v>
          </cell>
        </row>
        <row r="26">
          <cell r="B26" t="str">
            <v>BajaLeve</v>
          </cell>
          <cell r="C26" t="str">
            <v>Baja</v>
          </cell>
          <cell r="D26" t="str">
            <v>Leve</v>
          </cell>
          <cell r="E26" t="str">
            <v>Bajo</v>
          </cell>
          <cell r="F26">
            <v>2</v>
          </cell>
        </row>
        <row r="27">
          <cell r="B27" t="str">
            <v>Muy BajaLeve</v>
          </cell>
          <cell r="C27" t="str">
            <v>Muy Baja</v>
          </cell>
          <cell r="D27" t="str">
            <v>Leve</v>
          </cell>
          <cell r="E27" t="str">
            <v>Bajo</v>
          </cell>
          <cell r="F27">
            <v>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veles"/>
      <sheetName val="Posición"/>
      <sheetName val="Datos"/>
      <sheetName val="1.Instructivo"/>
      <sheetName val="2.Mapa"/>
      <sheetName val="Ajustes"/>
      <sheetName val="3.Matrices"/>
      <sheetName val="4.Criterios"/>
      <sheetName val="5.Resultados"/>
      <sheetName val="6.Control de cambios"/>
    </sheetNames>
    <sheetDataSet>
      <sheetData sheetId="0" refreshError="1">
        <row r="3">
          <cell r="B3" t="str">
            <v>Muy AltaCatastrófico</v>
          </cell>
        </row>
        <row r="25">
          <cell r="H25" t="str">
            <v>Preventivo</v>
          </cell>
          <cell r="I25" t="str">
            <v>Probabilidad</v>
          </cell>
        </row>
        <row r="26">
          <cell r="H26" t="str">
            <v>Detectivo</v>
          </cell>
          <cell r="I26" t="str">
            <v>Probabilidad</v>
          </cell>
        </row>
        <row r="27">
          <cell r="H27" t="str">
            <v>Correctivo</v>
          </cell>
          <cell r="I27" t="str">
            <v>Impacto</v>
          </cell>
        </row>
      </sheetData>
      <sheetData sheetId="1" refreshError="1"/>
      <sheetData sheetId="2" refreshError="1"/>
      <sheetData sheetId="3" refreshError="1"/>
      <sheetData sheetId="4" refreshError="1"/>
      <sheetData sheetId="5" refreshError="1"/>
      <sheetData sheetId="6" refreshError="1"/>
      <sheetData sheetId="7" refreshError="1">
        <row r="5">
          <cell r="B5">
            <v>0</v>
          </cell>
        </row>
        <row r="6">
          <cell r="I6" t="str">
            <v>Preventivo</v>
          </cell>
          <cell r="J6" t="str">
            <v>Va hacia las causas del riesgo, aseguran el resultado final esperado.</v>
          </cell>
          <cell r="K6">
            <v>0.25</v>
          </cell>
        </row>
        <row r="7">
          <cell r="I7" t="str">
            <v>Detectivo</v>
          </cell>
          <cell r="J7" t="str">
            <v>Detecta que algo ocurre y devuelve el proceso a los controles preventivos. Se pueden generar reprocesos.</v>
          </cell>
          <cell r="K7">
            <v>0.15</v>
          </cell>
        </row>
        <row r="8">
          <cell r="I8" t="str">
            <v>Correctivo</v>
          </cell>
          <cell r="J8" t="str">
            <v>Dado que permiten reducir el impacto de la materialización del riesgo, tienen un costo en su implementación.</v>
          </cell>
          <cell r="K8">
            <v>0.1</v>
          </cell>
        </row>
        <row r="9">
          <cell r="I9" t="str">
            <v>Automático</v>
          </cell>
          <cell r="J9" t="str">
            <v>Son actividades de procesamiento o validación de información que se ejecutan por un sistema y/o aplicativo de manera automática sin la intervención de personas para su realización.</v>
          </cell>
          <cell r="K9">
            <v>0.25</v>
          </cell>
        </row>
        <row r="10">
          <cell r="I10" t="str">
            <v>Manual</v>
          </cell>
          <cell r="J10" t="str">
            <v>Controles que son ejecutados por una persona., tiene implícito el error humano.</v>
          </cell>
          <cell r="K10">
            <v>0.15</v>
          </cell>
        </row>
      </sheetData>
      <sheetData sheetId="8" refreshError="1"/>
      <sheetData sheetId="9"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57310" refreshedDate="45166.264699074076" createdVersion="8" refreshedVersion="8" minRefreshableVersion="3" recordCount="50" xr:uid="{226DF9D9-A3C0-43EA-95A8-B8DFAC93E900}">
  <cacheSource type="worksheet">
    <worksheetSource ref="C5:BG55" sheet="Datos"/>
  </cacheSource>
  <cacheFields count="57">
    <cacheField name="Proceso" numFmtId="0">
      <sharedItems containsMixedTypes="1" containsNumber="1" containsInteger="1" minValue="0" maxValue="0" count="14">
        <s v="Adquisiciones"/>
        <s v="Direccionamiento estratégico"/>
        <s v="Mejoramiento continuo"/>
        <s v="Información y comunicación"/>
        <s v="Alianzas"/>
        <s v="Investigación"/>
        <s v="Formación"/>
        <s v="Evaluación independiente"/>
        <s v="Apropiación social del conocimiento y del patrimonio"/>
        <s v="Gestión del talento humano"/>
        <s v="Control Disciplinario"/>
        <s v="Contabilidad y presupuesto"/>
        <s v="Gestión de bienes y servicios"/>
        <n v="0"/>
      </sharedItems>
    </cacheField>
    <cacheField name="Referencia " numFmtId="0">
      <sharedItems containsMixedTypes="1" containsNumber="1" containsInteger="1" minValue="0" maxValue="0"/>
    </cacheField>
    <cacheField name="Afectación_x000a__x000a_(Qué)" numFmtId="0">
      <sharedItems containsMixedTypes="1" containsNumber="1" containsInteger="1" minValue="0" maxValue="0"/>
    </cacheField>
    <cacheField name="Causa inmediata_x000a__x000a_(Cómo)" numFmtId="0">
      <sharedItems containsMixedTypes="1" containsNumber="1" containsInteger="1" minValue="0" maxValue="0"/>
    </cacheField>
    <cacheField name="Causa raíz_x000a__x000a_(Por qué)" numFmtId="0">
      <sharedItems containsMixedTypes="1" containsNumber="1" containsInteger="1" minValue="0" maxValue="0"/>
    </cacheField>
    <cacheField name="Subcausas" numFmtId="0">
      <sharedItems containsMixedTypes="1" containsNumber="1" containsInteger="1" minValue="0" maxValue="0"/>
    </cacheField>
    <cacheField name="Descripción del riesgo" numFmtId="0">
      <sharedItems containsMixedTypes="1" containsNumber="1" containsInteger="1" minValue="0" maxValue="0" longText="1"/>
    </cacheField>
    <cacheField name="Clasificación del riesgo" numFmtId="0">
      <sharedItems containsMixedTypes="1" containsNumber="1" containsInteger="1" minValue="0" maxValue="0"/>
    </cacheField>
    <cacheField name="Frecuencia de la actividad que origina el riesgo_x000a_(Veces al año)" numFmtId="0">
      <sharedItems containsSemiMixedTypes="0" containsString="0" containsNumber="1" containsInteger="1" minValue="0" maxValue="660"/>
    </cacheField>
    <cacheField name="Unidad de medida de la actividad que origina el riesgo" numFmtId="0">
      <sharedItems containsMixedTypes="1" containsNumber="1" containsInteger="1" minValue="0" maxValue="0"/>
    </cacheField>
    <cacheField name="Criterios de impacto _x000a_a) Económico: SMLMV_x000a_b) Reputacional: El riesgo afecta la imagen de..." numFmtId="0">
      <sharedItems containsMixedTypes="1" containsNumber="1" containsInteger="1" minValue="0" maxValue="0"/>
    </cacheField>
    <cacheField name="Probabilidad inherente" numFmtId="0">
      <sharedItems containsMixedTypes="1" containsNumber="1" containsInteger="1" minValue="0" maxValue="0"/>
    </cacheField>
    <cacheField name="Pi %" numFmtId="0">
      <sharedItems containsSemiMixedTypes="0" containsString="0" containsNumber="1" minValue="0" maxValue="0.8"/>
    </cacheField>
    <cacheField name="Impacto _x000a_inherente" numFmtId="0">
      <sharedItems containsMixedTypes="1" containsNumber="1" containsInteger="1" minValue="0" maxValue="0"/>
    </cacheField>
    <cacheField name="Ii %" numFmtId="0">
      <sharedItems containsSemiMixedTypes="0" containsString="0" containsNumber="1" minValue="0" maxValue="1"/>
    </cacheField>
    <cacheField name="Nivel de severidad inherente" numFmtId="0">
      <sharedItems containsMixedTypes="1" containsNumber="1" containsInteger="1" minValue="0" maxValue="0" count="4">
        <s v="Moderado"/>
        <s v="Alto"/>
        <s v="Extremo"/>
        <n v="0"/>
      </sharedItems>
    </cacheField>
    <cacheField name="Posición severidad (i)" numFmtId="0">
      <sharedItems containsSemiMixedTypes="0" containsString="0" containsNumber="1" containsInteger="1" minValue="0" maxValue="23"/>
    </cacheField>
    <cacheField name="No. Control" numFmtId="0">
      <sharedItems containsSemiMixedTypes="0" containsString="0" containsNumber="1" containsInteger="1" minValue="0" maxValue="1"/>
    </cacheField>
    <cacheField name="Responsable de ejecutar el control" numFmtId="0">
      <sharedItems containsMixedTypes="1" containsNumber="1" containsInteger="1" minValue="0" maxValue="0"/>
    </cacheField>
    <cacheField name="Acción" numFmtId="0">
      <sharedItems containsMixedTypes="1" containsNumber="1" containsInteger="1" minValue="0" maxValue="0" longText="1"/>
    </cacheField>
    <cacheField name="Complemento" numFmtId="0">
      <sharedItems containsMixedTypes="1" containsNumber="1" containsInteger="1" minValue="0" maxValue="0" longText="1"/>
    </cacheField>
    <cacheField name="Momento de ejecución" numFmtId="0">
      <sharedItems containsMixedTypes="1" containsNumber="1" containsInteger="1" minValue="0" maxValue="0"/>
    </cacheField>
    <cacheField name="Forma de ejecución" numFmtId="0">
      <sharedItems containsMixedTypes="1" containsNumber="1" containsInteger="1" minValue="0" maxValue="0"/>
    </cacheField>
    <cacheField name="Calificación" numFmtId="0">
      <sharedItems containsSemiMixedTypes="0" containsString="0" containsNumber="1" minValue="0" maxValue="0.4"/>
    </cacheField>
    <cacheField name="Efecto" numFmtId="0">
      <sharedItems containsMixedTypes="1" containsNumber="1" containsInteger="1" minValue="0" maxValue="0"/>
    </cacheField>
    <cacheField name="Eficiencia en probabilidad" numFmtId="0">
      <sharedItems containsSemiMixedTypes="0" containsString="0" containsNumber="1" minValue="0" maxValue="0.46400000000000008"/>
    </cacheField>
    <cacheField name="Eficiencia en impacto" numFmtId="0">
      <sharedItems containsSemiMixedTypes="0" containsString="0" containsNumber="1" minValue="0" maxValue="0.35"/>
    </cacheField>
    <cacheField name="Documentación" numFmtId="0">
      <sharedItems containsMixedTypes="1" containsNumber="1" containsInteger="1" minValue="0" maxValue="0"/>
    </cacheField>
    <cacheField name="Frecuencia" numFmtId="0">
      <sharedItems containsMixedTypes="1" containsNumber="1" containsInteger="1" minValue="0" maxValue="0"/>
    </cacheField>
    <cacheField name="Evidencia" numFmtId="0">
      <sharedItems containsMixedTypes="1" containsNumber="1" containsInteger="1" minValue="0" maxValue="0"/>
    </cacheField>
    <cacheField name="Reducción probabilidad" numFmtId="0">
      <sharedItems containsMixedTypes="1" containsNumber="1" containsInteger="1" minValue="0" maxValue="0"/>
    </cacheField>
    <cacheField name="%" numFmtId="0">
      <sharedItems containsSemiMixedTypes="0" containsString="0" containsNumber="1" minValue="0" maxValue="0.6"/>
    </cacheField>
    <cacheField name="Reducción impacto" numFmtId="0">
      <sharedItems containsMixedTypes="1" containsNumber="1" containsInteger="1" minValue="0" maxValue="0"/>
    </cacheField>
    <cacheField name="%2" numFmtId="0">
      <sharedItems containsSemiMixedTypes="0" containsString="0" containsNumber="1" minValue="0" maxValue="1"/>
    </cacheField>
    <cacheField name="Reducción severidad" numFmtId="0">
      <sharedItems containsMixedTypes="1" containsNumber="1" containsInteger="1" minValue="0" maxValue="0"/>
    </cacheField>
    <cacheField name="Probabilidad residual" numFmtId="0">
      <sharedItems containsMixedTypes="1" containsNumber="1" containsInteger="1" minValue="0" maxValue="0"/>
    </cacheField>
    <cacheField name="Pr %" numFmtId="0">
      <sharedItems containsSemiMixedTypes="0" containsString="0" containsNumber="1" minValue="0" maxValue="0.6"/>
    </cacheField>
    <cacheField name="Impacto residual" numFmtId="0">
      <sharedItems containsMixedTypes="1" containsNumber="1" containsInteger="1" minValue="0" maxValue="0"/>
    </cacheField>
    <cacheField name="Ir %" numFmtId="0">
      <sharedItems containsSemiMixedTypes="0" containsString="0" containsNumber="1" minValue="0" maxValue="0.75"/>
    </cacheField>
    <cacheField name="Nivel de severidad residual" numFmtId="0">
      <sharedItems containsMixedTypes="1" containsNumber="1" containsInteger="1" minValue="0" maxValue="0" count="4">
        <s v="Moderado"/>
        <s v="Alto"/>
        <s v="Bajo"/>
        <n v="0"/>
      </sharedItems>
    </cacheField>
    <cacheField name="Posición severidad (r) " numFmtId="0">
      <sharedItems containsSemiMixedTypes="0" containsString="0" containsNumber="1" containsInteger="1" minValue="0" maxValue="16"/>
    </cacheField>
    <cacheField name="Tratamiento" numFmtId="0">
      <sharedItems containsMixedTypes="1" containsNumber="1" containsInteger="1" minValue="0" maxValue="0"/>
    </cacheField>
    <cacheField name="Actividad" numFmtId="0">
      <sharedItems containsMixedTypes="1" containsNumber="1" containsInteger="1" minValue="0" maxValue="0" longText="1"/>
    </cacheField>
    <cacheField name="Responsable" numFmtId="0">
      <sharedItems containsMixedTypes="1" containsNumber="1" containsInteger="1" minValue="0" maxValue="0"/>
    </cacheField>
    <cacheField name="Fecha implementación" numFmtId="0">
      <sharedItems containsSemiMixedTypes="0" containsString="0" containsNumber="1" containsInteger="1" minValue="0" maxValue="46752"/>
    </cacheField>
    <cacheField name="Fecha de monitoreo" numFmtId="0">
      <sharedItems containsSemiMixedTypes="0" containsString="0" containsNumber="1" containsInteger="1" minValue="0" maxValue="0"/>
    </cacheField>
    <cacheField name="Evidencia de implementación de la actividad" numFmtId="0">
      <sharedItems containsSemiMixedTypes="0" containsString="0" containsNumber="1" containsInteger="1" minValue="0" maxValue="0"/>
    </cacheField>
    <cacheField name="Estado de la  actividad" numFmtId="0">
      <sharedItems containsSemiMixedTypes="0" containsString="0" containsNumber="1" containsInteger="1" minValue="0" maxValue="0"/>
    </cacheField>
    <cacheField name="Observaciones sobre el plan" numFmtId="0">
      <sharedItems containsSemiMixedTypes="0" containsString="0" containsNumber="1" containsInteger="1" minValue="0" maxValue="0"/>
    </cacheField>
    <cacheField name="Evidencia de ejecución del control" numFmtId="0">
      <sharedItems containsSemiMixedTypes="0" containsString="0" containsNumber="1" containsInteger="1" minValue="0" maxValue="0"/>
    </cacheField>
    <cacheField name="Observaciones sobre el control" numFmtId="0">
      <sharedItems containsSemiMixedTypes="0" containsString="0" containsNumber="1" containsInteger="1" minValue="0" maxValue="0"/>
    </cacheField>
    <cacheField name="¿La identificación del riesgo es adecuada?" numFmtId="0">
      <sharedItems containsSemiMixedTypes="0" containsString="0" containsNumber="1" containsInteger="1" minValue="0" maxValue="0"/>
    </cacheField>
    <cacheField name="¿El diseño del control es adecuado?" numFmtId="0">
      <sharedItems containsSemiMixedTypes="0" containsString="0" containsNumber="1" containsInteger="1" minValue="0" maxValue="0"/>
    </cacheField>
    <cacheField name="¿Se evidencia ejecución del control?" numFmtId="0">
      <sharedItems containsSemiMixedTypes="0" containsString="0" containsNumber="1" containsInteger="1" minValue="0" maxValue="0"/>
    </cacheField>
    <cacheField name="¿El plan de reducción  ha permitido mejorar el control?" numFmtId="0">
      <sharedItems containsSemiMixedTypes="0" containsString="0" containsNumber="1" containsInteger="1" minValue="0" maxValue="0"/>
    </cacheField>
    <cacheField name="¿Se presentaron eventos de materialización del riesgo?" numFmtId="0">
      <sharedItems containsSemiMixedTypes="0" containsString="0" containsNumber="1" containsInteger="1" minValue="0" maxValue="0"/>
    </cacheField>
    <cacheField name="Observaciones del seguimiento" numFmtId="0">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ge Nathaly Chaves Manrique" refreshedDate="45240.677639930553" createdVersion="7" refreshedVersion="7" minRefreshableVersion="3" recordCount="114" xr:uid="{BF94AD8D-DD05-40CA-B093-6CD468D37975}">
  <cacheSource type="worksheet">
    <worksheetSource ref="A5:BH119" sheet="2.Mapa"/>
  </cacheSource>
  <cacheFields count="60">
    <cacheField name="Proceso" numFmtId="0">
      <sharedItems count="13">
        <s v="Gestión de bienes y servicios"/>
        <s v="Adquisiciones"/>
        <s v="Alianzas"/>
        <s v="Apropiación social del conocimiento y del patrimonio"/>
        <s v="Información y comunicación"/>
        <s v="Gestión del talento humano"/>
        <s v="Direccionamiento estratégico"/>
        <s v="Control Disciplinario"/>
        <s v="Evaluación independiente"/>
        <s v="Formación"/>
        <s v="Investigación"/>
        <s v="Mejoramiento continuo"/>
        <s v="Contabilidad y presupuesto"/>
      </sharedItems>
    </cacheField>
    <cacheField name="Referencia " numFmtId="0">
      <sharedItems containsBlank="1"/>
    </cacheField>
    <cacheField name="Afectación_x000a__x000a_(Qué)" numFmtId="0">
      <sharedItems containsBlank="1"/>
    </cacheField>
    <cacheField name="Causa inmediata_x000a__x000a_(Cómo)" numFmtId="0">
      <sharedItems containsBlank="1"/>
    </cacheField>
    <cacheField name="Causa raíz_x000a__x000a_(Por qué)" numFmtId="0">
      <sharedItems containsBlank="1"/>
    </cacheField>
    <cacheField name="Subcausas" numFmtId="0">
      <sharedItems containsBlank="1"/>
    </cacheField>
    <cacheField name="Descripción del riesgo" numFmtId="0">
      <sharedItems containsBlank="1" longText="1"/>
    </cacheField>
    <cacheField name="Clasificación del riesgo" numFmtId="0">
      <sharedItems containsBlank="1" count="5">
        <s v="Ejecución y administración de procesos"/>
        <m/>
        <s v="Fallas tecnológicas"/>
        <s v="Usuarios, productos y prácticas organizacionales"/>
        <s v="Daños activos físicos"/>
      </sharedItems>
    </cacheField>
    <cacheField name="Frecuencia de la actividad que origina el riesgo_x000a_(Veces al año)" numFmtId="3">
      <sharedItems containsString="0" containsBlank="1" containsNumber="1" containsInteger="1" minValue="1" maxValue="660" count="16">
        <n v="150"/>
        <m/>
        <n v="30"/>
        <n v="230"/>
        <n v="8"/>
        <n v="58"/>
        <n v="660"/>
        <n v="15"/>
        <n v="16"/>
        <n v="1"/>
        <n v="35"/>
        <n v="50"/>
        <n v="5"/>
        <n v="2"/>
        <n v="365"/>
        <n v="10"/>
      </sharedItems>
    </cacheField>
    <cacheField name="Unidad de medida de la actividad que origina el riesgo" numFmtId="3">
      <sharedItems containsBlank="1"/>
    </cacheField>
    <cacheField name="Criterios de impacto _x000a_a) Económico: SMLMV_x000a_b) Reputacional: El riesgo afecta la imagen de..." numFmtId="9">
      <sharedItems containsBlank="1"/>
    </cacheField>
    <cacheField name="Probabilidad inherente" numFmtId="0">
      <sharedItems containsBlank="1"/>
    </cacheField>
    <cacheField name="Pi %" numFmtId="9">
      <sharedItems containsString="0" containsBlank="1" containsNumber="1" minValue="0.2" maxValue="0.8"/>
    </cacheField>
    <cacheField name="Impacto _x000a_inherente" numFmtId="9">
      <sharedItems containsBlank="1"/>
    </cacheField>
    <cacheField name="Ii %" numFmtId="9">
      <sharedItems containsString="0" containsBlank="1" containsNumber="1" minValue="0.4" maxValue="1"/>
    </cacheField>
    <cacheField name="Nivel de severidad inherente" numFmtId="0">
      <sharedItems containsBlank="1"/>
    </cacheField>
    <cacheField name="Posición severidad (i)" numFmtId="0">
      <sharedItems containsString="0" containsBlank="1" containsNumber="1" containsInteger="1" minValue="5" maxValue="23"/>
    </cacheField>
    <cacheField name="No. Control" numFmtId="0">
      <sharedItems containsSemiMixedTypes="0" containsString="0" containsNumber="1" containsInteger="1" minValue="1" maxValue="6"/>
    </cacheField>
    <cacheField name="Responsable de ejecutar el control" numFmtId="0">
      <sharedItems containsBlank="1"/>
    </cacheField>
    <cacheField name="Acción" numFmtId="0">
      <sharedItems containsBlank="1" longText="1"/>
    </cacheField>
    <cacheField name="Complemento" numFmtId="0">
      <sharedItems containsBlank="1" longText="1"/>
    </cacheField>
    <cacheField name="Momento de ejecución" numFmtId="0">
      <sharedItems containsBlank="1" count="4">
        <s v="Preventivo"/>
        <s v="Detectivo"/>
        <s v="Correctivo"/>
        <m/>
      </sharedItems>
    </cacheField>
    <cacheField name="Forma de ejecución" numFmtId="0">
      <sharedItems containsBlank="1" count="2">
        <s v="Manual"/>
        <m/>
      </sharedItems>
    </cacheField>
    <cacheField name="Calificación" numFmtId="9">
      <sharedItems containsMixedTypes="1" containsNumber="1" minValue="0.25" maxValue="0.4"/>
    </cacheField>
    <cacheField name="Efecto" numFmtId="0">
      <sharedItems containsBlank="1"/>
    </cacheField>
    <cacheField name="Eficiencia en probabilidad" numFmtId="165">
      <sharedItems containsString="0" containsBlank="1" containsNumber="1" minValue="0" maxValue="0.46400000000000008"/>
    </cacheField>
    <cacheField name="Eficiencia en impacto" numFmtId="165">
      <sharedItems containsString="0" containsBlank="1" containsNumber="1" minValue="9.9999999999999978E-2" maxValue="0.35"/>
    </cacheField>
    <cacheField name="Documentación" numFmtId="0">
      <sharedItems containsBlank="1" count="4">
        <s v="Sin documentar"/>
        <s v="Documentado"/>
        <m/>
        <s v="Documentado "/>
      </sharedItems>
    </cacheField>
    <cacheField name="Frecuencia" numFmtId="0">
      <sharedItems containsBlank="1" count="3">
        <s v="Aleatoria"/>
        <s v="Continua"/>
        <m/>
      </sharedItems>
    </cacheField>
    <cacheField name="Evidencia" numFmtId="0">
      <sharedItems containsBlank="1" count="4">
        <s v="Sin registro"/>
        <s v="Con registro"/>
        <m/>
        <s v="Con registro "/>
      </sharedItems>
    </cacheField>
    <cacheField name="Reducción probabilidad" numFmtId="0">
      <sharedItems/>
    </cacheField>
    <cacheField name="%" numFmtId="165">
      <sharedItems containsMixedTypes="1" containsNumber="1" minValue="3.0239999999999996E-2" maxValue="0.6"/>
    </cacheField>
    <cacheField name="Reducción impacto" numFmtId="0">
      <sharedItems/>
    </cacheField>
    <cacheField name="%2" numFmtId="165">
      <sharedItems containsMixedTypes="1" containsNumber="1" minValue="0.22500000000000003" maxValue="1"/>
    </cacheField>
    <cacheField name="Reducción severidad" numFmtId="0">
      <sharedItems/>
    </cacheField>
    <cacheField name="Probabilidad residual" numFmtId="0">
      <sharedItems containsBlank="1"/>
    </cacheField>
    <cacheField name="Pr %" numFmtId="165">
      <sharedItems containsString="0" containsBlank="1" containsNumber="1" minValue="3.0239999999999996E-2" maxValue="0.6"/>
    </cacheField>
    <cacheField name="Impacto residual" numFmtId="9">
      <sharedItems containsBlank="1"/>
    </cacheField>
    <cacheField name="Ir %" numFmtId="165">
      <sharedItems containsString="0" containsBlank="1" containsNumber="1" minValue="0.22500000000000003" maxValue="0.75"/>
    </cacheField>
    <cacheField name="Nivel de severidad residual" numFmtId="0">
      <sharedItems containsBlank="1" count="4">
        <s v="Moderado"/>
        <m/>
        <s v="Alto"/>
        <s v="Bajo"/>
      </sharedItems>
    </cacheField>
    <cacheField name="Posición severidad (r) " numFmtId="0">
      <sharedItems containsString="0" containsBlank="1" containsNumber="1" containsInteger="1" minValue="3" maxValue="16"/>
    </cacheField>
    <cacheField name="Tratamiento" numFmtId="0">
      <sharedItems containsBlank="1"/>
    </cacheField>
    <cacheField name="Actividad" numFmtId="0">
      <sharedItems containsBlank="1" longText="1"/>
    </cacheField>
    <cacheField name="Responsable" numFmtId="0">
      <sharedItems containsBlank="1"/>
    </cacheField>
    <cacheField name="Fecha implementación" numFmtId="0">
      <sharedItems containsNonDate="0" containsDate="1" containsString="0" containsBlank="1" minDate="2023-08-29T00:00:00" maxDate="2028-01-01T00:00:00"/>
    </cacheField>
    <cacheField name="Fecha de monitoreo" numFmtId="15">
      <sharedItems containsNonDate="0" containsDate="1" containsString="0" containsBlank="1" minDate="2023-10-06T00:00:00" maxDate="2023-10-21T00:00:00"/>
    </cacheField>
    <cacheField name="Evidencia de implementación de la actividad" numFmtId="0">
      <sharedItems containsBlank="1" longText="1"/>
    </cacheField>
    <cacheField name="Estado de la  actividad" numFmtId="0">
      <sharedItems containsBlank="1" count="2">
        <s v="En curso"/>
        <m/>
      </sharedItems>
    </cacheField>
    <cacheField name="Observaciones sobre el plan" numFmtId="0">
      <sharedItems containsBlank="1" longText="1"/>
    </cacheField>
    <cacheField name="Evidencia de ejecución del control" numFmtId="0">
      <sharedItems containsBlank="1" longText="1"/>
    </cacheField>
    <cacheField name="Observaciones sobre el control" numFmtId="0">
      <sharedItems containsBlank="1" longText="1"/>
    </cacheField>
    <cacheField name="¿La identificación del riesgo es adecuada?" numFmtId="15">
      <sharedItems containsBlank="1" count="2">
        <s v="SI"/>
        <m/>
      </sharedItems>
    </cacheField>
    <cacheField name="¿El diseño del control es adecuado?" numFmtId="0">
      <sharedItems containsBlank="1" count="4">
        <s v="SI"/>
        <m/>
        <s v="NO"/>
        <s v="Parcialmente"/>
      </sharedItems>
    </cacheField>
    <cacheField name="¿Se evidencia ejecución del control?" numFmtId="0">
      <sharedItems containsBlank="1" count="4">
        <s v="SI"/>
        <m/>
        <s v="NO"/>
        <s v="Parcialmente"/>
      </sharedItems>
    </cacheField>
    <cacheField name="¿El plan de reducción  ha permitido mejorar el control?" numFmtId="0">
      <sharedItems containsBlank="1" count="5">
        <s v="SI"/>
        <m/>
        <s v="NO"/>
        <s v="Parcialmente"/>
        <s v="N/A"/>
      </sharedItems>
    </cacheField>
    <cacheField name="¿Se presentaron eventos de materialización del riesgo?" numFmtId="0">
      <sharedItems containsBlank="1" count="3">
        <s v="NO"/>
        <m/>
        <s v="SI"/>
      </sharedItems>
    </cacheField>
    <cacheField name="Observaciones del seguimiento" numFmtId="0">
      <sharedItems containsBlank="1" longText="1"/>
    </cacheField>
    <cacheField name="Reporta evidencias" numFmtId="0">
      <sharedItems containsBlank="1"/>
    </cacheField>
    <cacheField name="Monitoreo" numFmtId="0">
      <sharedItems containsBlank="1"/>
    </cacheField>
    <cacheField name="Observaciones"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0">
  <r>
    <x v="0"/>
    <s v="ADQ-O1"/>
    <s v="reputacional"/>
    <s v="demoras en la suscripción de procesos contractuales"/>
    <s v="retrasos en la estructuración, revisión y aprobación del trámite precontractual"/>
    <s v="Falta de claridad en las necesidades de la contratación que requiere la entidad"/>
    <s v="Posibilidad de afectación reputacional por demoras en la suscripción de procesos contractuales debido a retrasos en la estructuración, revisión y aprobación del trámite precontractual"/>
    <s v="Ejecución y administración de procesos"/>
    <n v="230"/>
    <s v="Estudios previos"/>
    <s v="La entidad con algunos usuarios de relevancia frente al logro de los objetivos"/>
    <s v="Media"/>
    <n v="0.6"/>
    <s v="Moderado"/>
    <n v="0.6"/>
    <x v="0"/>
    <n v="11"/>
    <n v="1"/>
    <s v="Área solicitante, profesionales del Grupo de Gestión Contractual, del Grupo de Gestión Financiera y Grupo de Planeación y de Relacionamiento con el Ciudadano"/>
    <s v="Revisar que los estudios previos y demás documentos precontractuales cumplan con las necesidades del Instituto y con los requisitos legalmente establecidos "/>
    <s v="a través del cumplimiento de los formatos establecidos para las distintas modalidades de selección y la validación de la necesidad con el plan de adquisiciones y plan de acción"/>
    <s v="Preventivo"/>
    <s v="Manual"/>
    <n v="0.4"/>
    <s v="Probabilidad"/>
    <n v="0.34799999999999998"/>
    <n v="0.15000000000000002"/>
    <s v="Documentado"/>
    <s v="Continua"/>
    <s v="Con registro"/>
    <s v="Baja"/>
    <n v="0.36"/>
    <s v="Moderado"/>
    <n v="0.6"/>
    <s v="Moderado"/>
    <s v="Baja"/>
    <n v="0.252"/>
    <s v="Moderado"/>
    <n v="0.44999999999999996"/>
    <x v="0"/>
    <n v="10"/>
    <s v="Reducir (mitigar)"/>
    <s v="Publicar cápsulas informativas a las distintas áreas del ICC y evaluar la apropiación del conocimiento, a través del instrumento diseñado para tal fin"/>
    <s v="Profesionales y técnica del Grupo de Gestión contractual"/>
    <n v="45291"/>
    <n v="0"/>
    <n v="0"/>
    <n v="0"/>
    <n v="0"/>
    <n v="0"/>
    <n v="0"/>
    <n v="0"/>
    <n v="0"/>
    <n v="0"/>
    <n v="0"/>
    <n v="0"/>
    <n v="0"/>
  </r>
  <r>
    <x v="1"/>
    <s v="DIR-O1"/>
    <s v="reputacional"/>
    <s v="mala percepción de los grupos de valor"/>
    <s v="calidad insuficiente para la atención de los servicios prestados por el Instituto"/>
    <s v="Herramientas e instrumentos insuficientes para valorar la prestación del servicio dificultando la identificación temprana de problemas y la implementación de medidas preventivas y correctivas oportunas"/>
    <s v="Posibilidad de afectación reputacional por mala percepción de los grupos de valor debido a calidad insuficiente para la atención de los servicios prestados por el Instituto"/>
    <s v="Ejecución y administración de procesos"/>
    <n v="16"/>
    <s v=" Servicios prestados acorde con el portafolio vigente "/>
    <s v="La entidad con efecto publicitario sostenido a nivel de sector administrativo, nivel departamental o municipal"/>
    <s v="Baja"/>
    <n v="0.4"/>
    <s v="Mayor"/>
    <n v="0.8"/>
    <x v="1"/>
    <n v="16"/>
    <n v="1"/>
    <s v="Profesional Especializado Grupo de Planeación y de Relacionamiento con el Ciudadano con apoyo de los profesionales misionales de la entidad"/>
    <s v="Verificar la clasificación de los grupos de valor clave que se ven directamente afectados por los servicios ofertados"/>
    <s v="a través de la implementación de la metodología para la caracterización de usuarios"/>
    <s v="Preventivo"/>
    <s v="Manual"/>
    <n v="0.4"/>
    <s v="Probabilidad"/>
    <n v="0.23200000000000004"/>
    <n v="0.35"/>
    <s v="Documentado"/>
    <s v="Continua"/>
    <s v="Con registro"/>
    <s v="Baja"/>
    <n v="0.24"/>
    <s v="Mayor"/>
    <n v="0.8"/>
    <s v="Alto"/>
    <s v="Muy Baja"/>
    <n v="0.16799999999999998"/>
    <s v="Moderado"/>
    <n v="0.45000000000000007"/>
    <x v="0"/>
    <n v="8"/>
    <s v="Reducir (mitigar)"/>
    <s v="Aplicación de evaluación docente de forma semestral de acuerdo al calendario académico "/>
    <s v="Contratista profesional encargado de la plataforma Academusoft"/>
    <n v="45260"/>
    <n v="0"/>
    <n v="0"/>
    <n v="0"/>
    <n v="0"/>
    <n v="0"/>
    <n v="0"/>
    <n v="0"/>
    <n v="0"/>
    <n v="0"/>
    <n v="0"/>
    <n v="0"/>
    <n v="0"/>
  </r>
  <r>
    <x v="2"/>
    <s v="MEJ-O1"/>
    <s v="económica"/>
    <s v="incumplimiento de los lineamientos normativos"/>
    <s v="desconocimiento de las normas vigentes que rige cada proceso"/>
    <s v="Lineamientos y normatividad desarticuladas para el desarrollo de las acciones de mejora"/>
    <s v="Posibilidad de afectación económica por incumplimiento de los lineamientos normativos debido a desconocimiento de las normas vigentes que rige cada proceso"/>
    <s v="Usuarios, productos y prácticas organizacionales"/>
    <n v="2"/>
    <s v="Actualizaciones de la matriz legal"/>
    <s v="Entre 100 y 500 SMLMV"/>
    <s v="Muy Baja"/>
    <n v="0.2"/>
    <s v="Mayor"/>
    <n v="0.8"/>
    <x v="1"/>
    <n v="13"/>
    <n v="1"/>
    <s v="Secretario técnico del Comité de Defensa Jurídica - Rol Abogado de Defensa Jurídica"/>
    <s v="Validar que  las solicitudes de actualización legal presentadas deban incorporarse para que regulen los procesos institucionales"/>
    <s v="a través de la consolidación de solicitudes realizadas y su posterior publicación en página web o Intranet, de acuerdo con procedimiento de actualización de matriz legal"/>
    <s v="Preventivo"/>
    <s v="Manual"/>
    <n v="0.4"/>
    <s v="Probabilidad"/>
    <n v="8.0000000000000016E-2"/>
    <n v="0.19999999999999996"/>
    <s v="Documentado"/>
    <s v="Continua"/>
    <s v="Con registro"/>
    <s v="Muy Baja"/>
    <n v="0.12"/>
    <s v="Mayor"/>
    <n v="0.8"/>
    <s v="Alto"/>
    <s v="Muy Baja"/>
    <n v="0.12"/>
    <s v="Moderado"/>
    <n v="0.60000000000000009"/>
    <x v="0"/>
    <n v="8"/>
    <s v="Reducir (mitigar)"/>
    <s v="Divulgar el procedimiento para la actualización de la matriz legal a todos los servidores públicos de la entidad"/>
    <s v="Rol Abogado de Defensa Jurídica"/>
    <n v="45260"/>
    <n v="0"/>
    <n v="0"/>
    <n v="0"/>
    <n v="0"/>
    <n v="0"/>
    <n v="0"/>
    <n v="0"/>
    <n v="0"/>
    <n v="0"/>
    <n v="0"/>
    <n v="0"/>
    <n v="0"/>
  </r>
  <r>
    <x v="3"/>
    <s v="COM-O1"/>
    <s v="reputacional"/>
    <s v="inoportunidad en la respuesta a las solicitudes presentadas por la ciudadanía"/>
    <s v="debido a la adaptación del aplicativo de PQRSDF al interior de los procesos"/>
    <s v="Socialización y divulgación ineficaz de los lineamientos para la atención de PQRSD "/>
    <s v="Posibilidad de afectación reputacional por inoportunidad en la respuesta a las solicitudes presentadas por la ciudadanía debido a debido a la adaptación del aplicativo de PQRSDF al interior de los procesos"/>
    <s v="Usuarios, productos y prácticas organizacionales"/>
    <n v="660"/>
    <s v="PQRSD radicadas en el ICC "/>
    <s v="La entidad con efecto publicitario sostenido a nivel de sector administrativo, nivel departamental o municipal"/>
    <s v="Alta"/>
    <n v="0.8"/>
    <s v="Mayor"/>
    <n v="0.8"/>
    <x v="1"/>
    <n v="19"/>
    <n v="1"/>
    <s v="Coordinador del Grupo de Planeación y Relacionamiento con el Ciudadano"/>
    <s v="Validar los lineamientos y procedimientos que permitan el radicado y seguimiento oportuno a las  respuestas de las comunicaciones oficiales, "/>
    <s v="velando por la transparencia de la actuación administrativa"/>
    <s v="Preventivo"/>
    <s v="Manual"/>
    <n v="0.4"/>
    <s v="Probabilidad"/>
    <n v="0.46400000000000008"/>
    <n v="0.19999999999999996"/>
    <s v="Documentado"/>
    <s v="Aleatoria"/>
    <s v="Con registro"/>
    <s v="Media"/>
    <n v="0.48"/>
    <s v="Mayor"/>
    <n v="0.8"/>
    <s v="Alto"/>
    <s v="Baja"/>
    <n v="0.33599999999999997"/>
    <s v="Moderado"/>
    <n v="0.60000000000000009"/>
    <x v="0"/>
    <n v="10"/>
    <s v="Reducir (mitigar)"/>
    <s v="Establecer un lineamiento para evitar la doble numeración en la radicación de peticiones y lograr el registro de todas las peticiones de información que son radicadas en el ICC mientras se implementa la segunda fase del formulario PQRSD"/>
    <s v="Coordinador de Grupo de Gestión Documental"/>
    <n v="45230"/>
    <n v="0"/>
    <n v="0"/>
    <n v="0"/>
    <n v="0"/>
    <n v="0"/>
    <n v="0"/>
    <n v="0"/>
    <n v="0"/>
    <n v="0"/>
    <n v="0"/>
    <n v="0"/>
    <n v="0"/>
  </r>
  <r>
    <x v="4"/>
    <s v="ALI-O1"/>
    <s v="reputacional"/>
    <s v="mala percepción de los grupos de interés"/>
    <s v="insuficiente capacidad de atención en los requerimiento en los tiempos previstos a las diferentes alianzas del ICC"/>
    <s v="Revisión jurídica inoportuna por las partes para continuar con el perfeccionamiento de los convenios misionales"/>
    <s v="Posibilidad de afectación reputacional por mala percepción de los grupos de interés debido a insuficiente capacidad de atención en los requerimiento en los tiempos previstos a las diferentes alianzas del ICC"/>
    <s v="Ejecución y administración de procesos"/>
    <n v="8"/>
    <s v="convenios"/>
    <s v="La entidad a nivel nacional, con efecto publicitarios sostenible a nivel país"/>
    <s v="Baja"/>
    <n v="0.4"/>
    <s v="Catastrófico"/>
    <n v="1"/>
    <x v="2"/>
    <n v="22"/>
    <n v="1"/>
    <s v="Asesora Dirección General"/>
    <s v="Revisar jurídicamente los documentos a enviar a las áreas jurídicas de las partes"/>
    <s v="permitiendo acelerar el proceso de alianzas"/>
    <s v="Preventivo"/>
    <s v="Manual"/>
    <n v="0.4"/>
    <s v="Probabilidad"/>
    <n v="0.25600000000000001"/>
    <n v="0.25"/>
    <s v="Documentado "/>
    <s v="Continua"/>
    <s v="Con registro "/>
    <s v="Baja"/>
    <n v="0.24"/>
    <s v="Catastrófico"/>
    <n v="1"/>
    <s v="Extremo"/>
    <s v="Muy Baja"/>
    <n v="0.14399999999999999"/>
    <s v="Mayor"/>
    <n v="0.75"/>
    <x v="1"/>
    <n v="13"/>
    <s v="Reducir (mitigar)"/>
    <s v="Ajustar procedimiento ALI-P-1_x000a_Asesoría en el establecimiento de las relaciones interinstitucionales con el fin de especificar los tiempos de revisión de las minutas de los acuerdos"/>
    <s v="Asesora Dirección General"/>
    <n v="45167"/>
    <n v="0"/>
    <n v="0"/>
    <n v="0"/>
    <n v="0"/>
    <n v="0"/>
    <n v="0"/>
    <n v="0"/>
    <n v="0"/>
    <n v="0"/>
    <n v="0"/>
    <n v="0"/>
    <n v="0"/>
  </r>
  <r>
    <x v="5"/>
    <s v="INV-O1"/>
    <s v="reputacional"/>
    <s v=" productos de investigación (artículo, libro, capítulo de libro, desarrollo, corpus) de los proyectos que no se entreguen a satisfacción"/>
    <s v="falta de cumplimiento y seguimiento en los lineamientos establecidos en el proceso investigativo"/>
    <s v="Falta de un servidor gestor de la información que permita en tiempo real ingresar, consultar y reportar datos históricos y actuales de los proyectos investigativos; útil para realizar consultas internas y externas"/>
    <s v="Posibilidad de afectación reputacional por  productos de investigación (artículo, libro, capítulo de libro, desarrollo, corpus) de los proyectos que no se entreguen a satisfacción debido a falta de cumplimiento y seguimiento en los lineamientos establecidos en el proceso investigativo"/>
    <s v="Usuarios, productos y prácticas organizacionales"/>
    <n v="50"/>
    <s v="productos de investigación (artículo, libro, capítulo de libro, desarrollo, corpus)"/>
    <s v="La entidad a nivel nacional, con efecto publicitarios sostenible a nivel país"/>
    <s v="Media"/>
    <n v="0.6"/>
    <s v="Catastrófico"/>
    <n v="1"/>
    <x v="2"/>
    <n v="23"/>
    <n v="1"/>
    <s v="Profesional Especializado Grupo Investigaciones Académicas"/>
    <s v="Revisar los informes de avance de los proyectos consolidados por los líderes de líneas de investigación"/>
    <s v="a través de reuniones trimestrales en donde se evidencian necesidades y observaciones con el fin de tramitar ajustes al proyecto si es necesario  o realizar el apoyo a las respectivas gestiones, expresado en compromisos actas de reunión "/>
    <s v="Preventivo"/>
    <s v="Manual"/>
    <n v="0.4"/>
    <s v="Probabilidad"/>
    <n v="0.34799999999999998"/>
    <n v="0.25"/>
    <s v="Documentado"/>
    <s v="Continua"/>
    <s v="Con registro"/>
    <s v="Baja"/>
    <n v="0.36"/>
    <s v="Catastrófico"/>
    <n v="1"/>
    <s v="Extremo"/>
    <s v="Baja"/>
    <n v="0.252"/>
    <s v="Mayor"/>
    <n v="0.75"/>
    <x v="1"/>
    <n v="16"/>
    <s v="Reducir (mitigar)"/>
    <s v="Crear un documento con solicitud de sistema de información de investigaciones académicas con el fin de presentar información para viabilizar y priorizar este proyecto en el PETI 2024"/>
    <s v="Profesional especializado - Grupo de Investigaciones Académicas"/>
    <n v="45226"/>
    <n v="0"/>
    <n v="0"/>
    <n v="0"/>
    <n v="0"/>
    <n v="0"/>
    <n v="0"/>
    <n v="0"/>
    <n v="0"/>
    <n v="0"/>
    <n v="0"/>
    <n v="0"/>
    <n v="0"/>
  </r>
  <r>
    <x v="6"/>
    <s v="FOR-O1"/>
    <s v="reputacional"/>
    <s v="Incumplimiento del calendario académico"/>
    <s v="atrasos en la definición o ejecución del plan de adquisiciones para la contratación de docentes de las maestrías"/>
    <s v="Demora de aprobación plan de adquisiciones"/>
    <s v="Posibilidad de afectación reputacional por Incumplimiento del calendario académico debido a atrasos en la definición o ejecución del plan de adquisiciones para la contratación de docentes de las maestrías"/>
    <s v="Ejecución y administración de procesos"/>
    <n v="30"/>
    <s v="contratos de docentes"/>
    <s v="La entidad con algunos usuarios de relevancia frente al logro de los objetivos"/>
    <s v="Media"/>
    <n v="0.6"/>
    <s v="Moderado"/>
    <n v="0.6"/>
    <x v="0"/>
    <n v="11"/>
    <n v="1"/>
    <s v="Decana"/>
    <s v="Verificar que el plan de adquisiciones incluya toda la contratación de docentes de las maestrías"/>
    <s v="a través de la presentación de la información por medio del correo electrónico informando las observaciones al plan de adquisiciones publicado, de ser necesario."/>
    <s v="Detectivo"/>
    <s v="Manual"/>
    <n v="0.3"/>
    <s v="Probabilidad"/>
    <n v="0.18"/>
    <n v="0.15000000000000002"/>
    <s v="Sin documentar"/>
    <s v="Continua"/>
    <s v="Con registro"/>
    <s v="Media"/>
    <n v="0.42"/>
    <s v="Moderado"/>
    <n v="0.6"/>
    <s v="Moderado"/>
    <s v="Media"/>
    <n v="0.42"/>
    <s v="Moderado"/>
    <n v="0.44999999999999996"/>
    <x v="0"/>
    <n v="11"/>
    <s v="Reducir (mitigar)"/>
    <s v="Solicitar al Comité Institucional de Gestión y Desempeño -CIGD-  la priorización de la contratación docente"/>
    <s v="Decana"/>
    <n v="45291"/>
    <n v="0"/>
    <n v="0"/>
    <n v="0"/>
    <n v="0"/>
    <n v="0"/>
    <n v="0"/>
    <n v="0"/>
    <n v="0"/>
    <n v="0"/>
    <n v="0"/>
    <n v="0"/>
    <n v="0"/>
  </r>
  <r>
    <x v="7"/>
    <s v="EVA-O1"/>
    <s v="reputacional"/>
    <s v="emitir conclusiones erróneas en los informes"/>
    <s v="falta de verificación y revisión de evidencias, criterios o datos; o inobservancia de la normativa vigente"/>
    <s v="Falta de verificación o revisión del contenido de informes"/>
    <s v="Posibilidad de afectación reputacional por emitir conclusiones erróneas en los informes debido a falta de verificación y revisión de evidencias, criterios o datos; o inobservancia de la normativa vigente"/>
    <s v="Ejecución y administración de procesos"/>
    <n v="50"/>
    <s v="Informes"/>
    <s v="La entidad con algunos usuarios de relevancia frente al logro de los objetivos"/>
    <s v="Media"/>
    <n v="0.6"/>
    <s v="Moderado"/>
    <n v="0.6"/>
    <x v="0"/>
    <n v="11"/>
    <n v="1"/>
    <s v="Auditores de la Unidad de Control Interno"/>
    <s v="Revisar el contenido del informe"/>
    <s v="Comparando el informe contra los criterios y las evidencias"/>
    <s v="Preventivo"/>
    <s v="Manual"/>
    <n v="0.4"/>
    <s v="Probabilidad"/>
    <n v="0.44879999999999998"/>
    <n v="0.26250000000000001"/>
    <s v="Sin documentar"/>
    <s v="Continua"/>
    <s v="Con registro"/>
    <s v="Baja"/>
    <n v="0.36"/>
    <s v="Moderado"/>
    <n v="0.6"/>
    <s v="Moderado"/>
    <s v="Muy Baja"/>
    <n v="0.1512"/>
    <s v="Menor"/>
    <n v="0.33749999999999997"/>
    <x v="2"/>
    <n v="3"/>
    <s v="Aceptar"/>
    <n v="0"/>
    <n v="0"/>
    <n v="0"/>
    <n v="0"/>
    <n v="0"/>
    <n v="0"/>
    <n v="0"/>
    <n v="0"/>
    <n v="0"/>
    <n v="0"/>
    <n v="0"/>
    <n v="0"/>
    <n v="0"/>
    <n v="0"/>
    <n v="0"/>
  </r>
  <r>
    <x v="8"/>
    <s v="APR-O1"/>
    <s v="reputacional"/>
    <s v="publicaciones con falencias en la edición en sus diferentes formatos (corrección de estilo o diagramación)"/>
    <s v="falta de revisión de las actividades de corrección, diagramación y parámetros de edición según especificaciones de las bibliotecas, colecciones y series editoriales existentes"/>
    <s v="Falta de tecnología actualizada para que las herramientas ofimáticas funcionen de manera adecuada"/>
    <s v="Posibilidad de afectación reputacional por publicaciones con falencias en la edición en sus diferentes formatos (corrección de estilo o diagramación) debido a falta de revisión de las actividades de corrección, diagramación y parámetros de edición según especificaciones de las bibliotecas, colecciones y series editoriales existentes"/>
    <s v="Usuarios, productos y prácticas organizacionales"/>
    <n v="8"/>
    <s v="Títulos impresos y digitales"/>
    <s v="La entidad con efecto publicitario sostenido a nivel de sector administrativo, nivel departamental o municipal"/>
    <s v="Baja"/>
    <n v="0.4"/>
    <s v="Mayor"/>
    <n v="0.8"/>
    <x v="1"/>
    <n v="16"/>
    <n v="1"/>
    <s v="Técnicos y profesional con roles de correctores de estilo y contratista rol diagramador del Grupo de Sello Editorial"/>
    <s v="Cotejar la versión de la inserción de la corrección de estilo "/>
    <s v="con la diagramación o la armada de la publicación"/>
    <s v="Preventivo"/>
    <s v="Manual"/>
    <n v="0.4"/>
    <s v="Probabilidad"/>
    <n v="0.31360000000000005"/>
    <n v="0.19999999999999996"/>
    <s v="Sin documentar"/>
    <s v="Continua"/>
    <s v="Con registro"/>
    <s v="Baja"/>
    <n v="0.24"/>
    <s v="Mayor"/>
    <n v="0.8"/>
    <s v="Alto"/>
    <s v="Muy Baja"/>
    <n v="8.6399999999999991E-2"/>
    <s v="Moderado"/>
    <n v="0.60000000000000009"/>
    <x v="0"/>
    <n v="8"/>
    <s v="Reducir (mitigar)"/>
    <s v="Gestionar capacitaciones para el grupo de correctores de estilo y diagramación"/>
    <s v="Profesional Especializado con rol de coordinación del Sello Editorial"/>
    <n v="45290"/>
    <n v="0"/>
    <n v="0"/>
    <n v="0"/>
    <n v="0"/>
    <n v="0"/>
    <n v="0"/>
    <n v="0"/>
    <n v="0"/>
    <n v="0"/>
    <n v="0"/>
    <n v="0"/>
    <n v="0"/>
  </r>
  <r>
    <x v="9"/>
    <s v="DES-O1"/>
    <s v="económica"/>
    <s v="liquidación errónea del valor mensual de los salarios de los funcionarios de planta "/>
    <s v="desconocimiento de normatividad o fallas en el software de nómina"/>
    <s v="Software inestable para la adecuada liquidación de la nómina"/>
    <s v="Posibilidad de afectación económica por liquidación errónea del valor mensual de los salarios de los funcionarios de planta  debido a desconocimiento de normatividad o fallas en el software de nómina"/>
    <s v="Daños activos físicos"/>
    <n v="15"/>
    <s v="Nóminas realizadas en el año"/>
    <s v="Entre 100 y 500 SMLMV"/>
    <s v="Baja"/>
    <n v="0.4"/>
    <s v="Mayor"/>
    <n v="0.8"/>
    <x v="1"/>
    <n v="16"/>
    <n v="1"/>
    <s v="Técnico de nómina "/>
    <s v="Verificar manualmente el proceso de liquidación de nómina"/>
    <s v="a través una matriz de Excel diseñada para tal fin"/>
    <s v="Preventivo"/>
    <s v="Manual"/>
    <n v="0.4"/>
    <s v="Probabilidad"/>
    <n v="0.23200000000000004"/>
    <n v="0.19999999999999996"/>
    <s v="Documentado"/>
    <s v="Continua"/>
    <s v="Con registro"/>
    <s v="Baja"/>
    <n v="0.24"/>
    <s v="Mayor"/>
    <n v="0.8"/>
    <s v="Alto"/>
    <s v="Muy Baja"/>
    <n v="0.16799999999999998"/>
    <s v="Moderado"/>
    <n v="0.60000000000000009"/>
    <x v="0"/>
    <n v="8"/>
    <s v="Reducir (mitigar)"/>
    <s v="Realizar un informe anual en el que se detalle las diferentes falencias presentadas por el software de nómina, presentado al Coordinador o rol del Grupo de TIC"/>
    <s v="Técnico de nómina"/>
    <n v="45198"/>
    <n v="0"/>
    <n v="0"/>
    <n v="0"/>
    <n v="0"/>
    <n v="0"/>
    <n v="0"/>
    <n v="0"/>
    <n v="0"/>
    <n v="0"/>
    <n v="0"/>
    <n v="0"/>
    <n v="0"/>
  </r>
  <r>
    <x v="3"/>
    <s v="COM-O2"/>
    <s v="reputacional"/>
    <s v="implementación de proyectos tecnológicos  de forma desarticulada con el PETI"/>
    <s v="formulación de planes y proyectos que involucran componentes tecnológicos sin atender los lineamientos de las políticas gobierno y seguridad digital"/>
    <s v="Falta de comunicación y articulación entre los procesos estratégicos y misionales con el grupo TIC para la planeación de los proyectos tecnológicos"/>
    <s v="Posibilidad de afectación reputacional por implementación de proyectos tecnológicos  de forma desarticulada con el PETI debido a formulación de planes y proyectos que involucran componentes tecnológicos sin atender los lineamientos de las políticas gobierno y seguridad digital"/>
    <s v="Ejecución y administración de procesos"/>
    <n v="15"/>
    <s v="Contratos suscritos que involucran componentes tecnológicos"/>
    <s v="La entidad con algunos usuarios de relevancia frente al logro de los objetivos"/>
    <s v="Baja"/>
    <n v="0.4"/>
    <s v="Moderado"/>
    <n v="0.6"/>
    <x v="0"/>
    <n v="10"/>
    <n v="1"/>
    <s v="Profesional especializado Grupo de Tecnologías de la Información"/>
    <s v="Validar los proyectos tecnológicos que deben ser realizados para la siguiente vigencia"/>
    <s v="a través de reuniones con los subdirectores evidenciadas con un resumen de la reunión por medio correo electrónico."/>
    <s v="Preventivo"/>
    <s v="Manual"/>
    <n v="0.4"/>
    <s v="Probabilidad"/>
    <n v="0.16000000000000003"/>
    <n v="0.15000000000000002"/>
    <s v="Sin documentar"/>
    <s v="Aleatoria"/>
    <s v="Sin registro"/>
    <s v="Baja"/>
    <n v="0.24"/>
    <s v="Moderado"/>
    <n v="0.6"/>
    <s v="Moderado"/>
    <s v="Baja"/>
    <n v="0.24"/>
    <s v="Moderado"/>
    <n v="0.44999999999999996"/>
    <x v="0"/>
    <n v="10"/>
    <s v="Reducir (mitigar)"/>
    <s v="Realizar comunicación interna por parte del área de TIC sobre la necesidad de que los proyectos tecnológicos tengan previa aprobación del área de Tecnologías antes de su implementación por parte de otras áreas. Adicionando a este comunicado, solicitud de proyectos tecnológicos que estén adelantando las áreas"/>
    <s v="Profesional especializado Grupo de Tecnologías de la Información"/>
    <n v="45260"/>
    <n v="0"/>
    <n v="0"/>
    <n v="0"/>
    <n v="0"/>
    <n v="0"/>
    <n v="0"/>
    <n v="0"/>
    <n v="0"/>
    <n v="0"/>
    <n v="0"/>
    <n v="0"/>
    <n v="0"/>
  </r>
  <r>
    <x v="1"/>
    <s v="DIR-O2"/>
    <s v="reputacional"/>
    <s v="la pérdida de la renovación de las condiciones de calidad institucional"/>
    <s v="la falta de implementación del plan institucional de autoevaluación durante la vigencia de la certificación"/>
    <s v="Inadecuado seguimiento a la ejecución de los planes de mejora institucional."/>
    <s v="Posibilidad de afectación reputacional por la pérdida de la renovación de las condiciones de calidad institucional debido a la falta de implementación del plan institucional de autoevaluación durante la vigencia de la certificación"/>
    <s v="Ejecución y administración de procesos"/>
    <n v="1"/>
    <s v="Cronograma de actividades del plan institucional de autoevaluación"/>
    <s v="La entidad a nivel nacional, con efecto publicitarios sostenible a nivel país"/>
    <s v="Muy Baja"/>
    <n v="0.2"/>
    <s v="Catastrófico"/>
    <n v="1"/>
    <x v="2"/>
    <n v="21"/>
    <n v="1"/>
    <s v="Rol profesional aseguramiento de calidad. Subdirección académica"/>
    <s v="Verifica que en el plan institucional de autoevaluación, de acuerdo con la periodicidad definida en la Política de autoevaluación del ICC, se programe la aplicación de los instrumentos de valoración institucional a los grupos de interés (estudiantes, profesores, egresados, funcionarios, directivos, empleadores, entre otros), con los cuales se identifica la percepción sobre el nivel de cumplimiento de las condiciones de calidad institucional."/>
    <s v="Mediante un cronograma que recoge las actividades del plan anual de autoevaluación planificado durante la vigencia de las condiciones de calidad institucional (7 años), aprobado por la Subdirección académica. _x000a__x000a_Las evidencias de ejecución del control se presentan mínimo al tercer año de la vigencia de las condiciones de calidad (7 años)"/>
    <s v="Preventivo"/>
    <s v="Manual"/>
    <n v="0.4"/>
    <s v="Probabilidad"/>
    <n v="0.16976000000000002"/>
    <n v="0.25"/>
    <s v="Documentado"/>
    <s v="Continua"/>
    <s v="Con registro"/>
    <s v="Muy Baja"/>
    <n v="0.12"/>
    <s v="Catastrófico"/>
    <n v="1"/>
    <s v="Extremo"/>
    <s v="Muy Baja"/>
    <n v="3.0239999999999996E-2"/>
    <s v="Mayor"/>
    <n v="0.75"/>
    <x v="1"/>
    <n v="13"/>
    <s v="Reducir (mitigar)"/>
    <s v="Aprobar en el último trimestre de cada año en el Consejo académico el cronograma anual de actividades del Plan institucional de autoevaluación definido para la vigencia (7 años) de la certificación de las condiciones de calidad institucional"/>
    <s v="Rol Profesional Aseguramiento de la calidad institucional. Subdirección académica"/>
    <n v="46752"/>
    <n v="0"/>
    <n v="0"/>
    <n v="0"/>
    <n v="0"/>
    <n v="0"/>
    <n v="0"/>
    <n v="0"/>
    <n v="0"/>
    <n v="0"/>
    <n v="0"/>
    <n v="0"/>
    <n v="0"/>
  </r>
  <r>
    <x v="10"/>
    <s v="DIS-O1"/>
    <s v="reputacional"/>
    <s v="pérdida de expedientes"/>
    <s v="descuido del Profesional Especializado de Control Interno Disciplinario que tiene la custodia de los mismos"/>
    <s v="Extravío de llaves de oficina"/>
    <s v="Posibilidad de afectación reputacional por pérdida de expedientes debido a descuido del Profesional Especializado de Control Interno Disciplinario que tiene la custodia de los mismos"/>
    <s v="Ejecución y administración de procesos"/>
    <n v="35"/>
    <s v="Expedientes"/>
    <s v="La entidad con algunos usuarios de relevancia frente al logro de los objetivos"/>
    <s v="Media"/>
    <n v="0.6"/>
    <s v="Moderado"/>
    <n v="0.6"/>
    <x v="0"/>
    <n v="11"/>
    <n v="1"/>
    <s v="Profesional Especializado Control interno disciplinario"/>
    <s v="Revisar documentos esenciales de los expedientes en digital"/>
    <s v="a través de la comparación con los expedientes físicos"/>
    <s v="Preventivo"/>
    <s v="Manual"/>
    <n v="0.4"/>
    <s v="Probabilidad"/>
    <n v="0.42359999999999998"/>
    <n v="0.26250000000000001"/>
    <s v="Documentado"/>
    <s v="Aleatoria"/>
    <s v="Con registro"/>
    <s v="Baja"/>
    <n v="0.36"/>
    <s v="Moderado"/>
    <n v="0.6"/>
    <s v="Moderado"/>
    <s v="Muy Baja"/>
    <n v="0.1764"/>
    <s v="Menor"/>
    <n v="0.33749999999999997"/>
    <x v="2"/>
    <n v="3"/>
    <s v="Aceptar"/>
    <s v="Actualizar los procedimientos disciplinarios (ordinario y verbal) del proceso, con el fin de establecer controles en la custodia de los expedientes"/>
    <s v="Profesional Especializado de Control Interno Disciplinario"/>
    <n v="45291"/>
    <n v="0"/>
    <n v="0"/>
    <n v="0"/>
    <n v="0"/>
    <n v="0"/>
    <n v="0"/>
    <n v="0"/>
    <n v="0"/>
    <n v="0"/>
    <n v="0"/>
    <n v="0"/>
    <n v="0"/>
  </r>
  <r>
    <x v="6"/>
    <s v="FOR-O2"/>
    <s v="reputacional"/>
    <s v="la pérdida de la renovación de los registros calificados de los programas de Maestría"/>
    <s v="la falta de ejecución del plan anual de autoevaluación definido para la vigencia de siete años del registro calificado otorgado a los programas de Maestría"/>
    <s v="Inadecuado seguimiento a la ejecución de los planes de mejora de los programas de Maestría"/>
    <s v="Posibilidad de afectación reputacional por la pérdida de la renovación de los registros calificados de los programas de Maestría debido a la falta de ejecución del plan anual de autoevaluación definido para la vigencia de siete años del registro calificado otorgado a los programas de Maestría"/>
    <s v="Ejecución y administración de procesos"/>
    <n v="5"/>
    <s v="Cronograma de actividades del plan anual de autoevaluación de los cinco programas de Maestría del ICC"/>
    <s v="La entidad a nivel nacional, con efecto publicitarios sostenible a nivel país"/>
    <s v="Baja"/>
    <n v="0.4"/>
    <s v="Catastrófico"/>
    <n v="1"/>
    <x v="2"/>
    <n v="22"/>
    <n v="1"/>
    <s v="Rol profesional aseguramiento de la calidad de la FSAB. _x000a_Decanatura FSAB"/>
    <s v="Revisar que el cronograma del plan anual de autoevaluación de los programas académicos incluyan los dos ejercicios de autoevaluación, el primero a los dos años y el segundo al cuarto o quinto año, durante la vigencia de los siete años del registro calificado."/>
    <s v="Mediante la aprobación por parte del Consejo académico del cronograma de actividades del plan anual de autoevaluación de los programas académicos._x000a__x000a_Las evidencias de ejecución del control se presentan mínimo al tercer año de la vigencia de las condiciones de calidad (7 años)"/>
    <s v="Preventivo"/>
    <s v="Manual"/>
    <n v="0.4"/>
    <s v="Probabilidad"/>
    <n v="0.23200000000000004"/>
    <n v="0.25"/>
    <s v="Documentado"/>
    <s v="Continua"/>
    <s v="Con registro"/>
    <s v="Baja"/>
    <n v="0.24"/>
    <s v="Catastrófico"/>
    <n v="1"/>
    <s v="Extremo"/>
    <s v="Muy Baja"/>
    <n v="0.16799999999999998"/>
    <s v="Mayor"/>
    <n v="0.75"/>
    <x v="1"/>
    <n v="13"/>
    <s v="Reducir (mitigar)"/>
    <s v="Aprobar en el último trimestre de cada año en el Consejo académico el cronograma de actividades del Plan anual de autoevaluación definido para la vigencia (7 años) del registro calificado de los programas académicos"/>
    <s v="Asesor aseguramiento de la calidad de la FSAB. _x000a_Decanatura FSAB"/>
    <n v="46752"/>
    <n v="0"/>
    <n v="0"/>
    <n v="0"/>
    <n v="0"/>
    <n v="0"/>
    <n v="0"/>
    <n v="0"/>
    <n v="0"/>
    <n v="0"/>
    <n v="0"/>
    <n v="0"/>
    <n v="0"/>
  </r>
  <r>
    <x v="11"/>
    <s v="PRE-O1"/>
    <s v="económica"/>
    <s v="Inoportunidad en los reportes o informes tributarios, contables o normativos de nivel nacional o distrital"/>
    <s v="errores en la interpretación normativa, novedades administrativas o cambios en cronogramas"/>
    <s v="Interpretación jurídica o técnica equivocada de la norma"/>
    <s v="Posibilidad de afectación económica por Inoportunidad en los reportes o informes tributarios, contables o normativos de nivel nacional o distrital debido a errores en la interpretación normativa, novedades administrativas o cambios en cronogramas"/>
    <s v="Ejecución y administración de procesos"/>
    <n v="10"/>
    <s v="Declaraciones y contribuciones"/>
    <s v="Entre 10 y 50 SMLMV"/>
    <s v="Baja"/>
    <n v="0.4"/>
    <s v="Menor"/>
    <n v="0.4"/>
    <x v="0"/>
    <n v="5"/>
    <n v="1"/>
    <s v="Profesional Especializado del  Grupo de Gestión Financiera_x000a__x000a_Profesional de Contabilidad"/>
    <s v="Verificar cronogramas oficiales"/>
    <s v="a través de la revisión y actualización del cronograma de informes periódicos realizado al interior del Grupo de Gestión Financiera"/>
    <s v="Preventivo"/>
    <s v="Manual"/>
    <n v="0.4"/>
    <s v="Probabilidad"/>
    <n v="0.28240000000000004"/>
    <n v="9.9999999999999978E-2"/>
    <s v="Documentado"/>
    <s v="Continua"/>
    <s v="Con registro"/>
    <s v="Baja"/>
    <n v="0.24"/>
    <s v="Menor"/>
    <n v="0.4"/>
    <s v="Moderado"/>
    <s v="Muy Baja"/>
    <n v="0.11759999999999998"/>
    <s v="Menor"/>
    <n v="0.30000000000000004"/>
    <x v="2"/>
    <n v="3"/>
    <s v="Aceptar"/>
    <n v="0"/>
    <n v="0"/>
    <n v="0"/>
    <n v="0"/>
    <n v="0"/>
    <n v="0"/>
    <n v="0"/>
    <n v="0"/>
    <n v="0"/>
    <n v="0"/>
    <n v="0"/>
    <n v="0"/>
    <n v="0"/>
    <n v="0"/>
    <n v="0"/>
  </r>
  <r>
    <x v="12"/>
    <s v="ADM-O1"/>
    <s v="reputacional"/>
    <s v="registros inadecuados en el aplicativo websafi"/>
    <s v="inconsistencias en los documentos que presentan para realizar ingresos de bienes muebles y publicaciones"/>
    <s v="Falta de conocimiento en la utilización de la Software Institucional Web Safi"/>
    <s v="Posibilidad de afectación reputacional por registros inadecuados en el aplicativo websafi debido a inconsistencias en los documentos que presentan para realizar ingresos de bienes muebles y publicaciones"/>
    <s v="Ejecución y administración de procesos"/>
    <n v="150"/>
    <s v="Comprobante de Ingreso "/>
    <s v="La entidad con algunos usuarios de relevancia frente al logro de los objetivos"/>
    <s v="Media"/>
    <n v="0.6"/>
    <s v="Moderado"/>
    <n v="0.6"/>
    <x v="0"/>
    <n v="11"/>
    <n v="1"/>
    <s v="Técnico del Grupo recursos físicos_x000a__x000a_Profesional especializado bodega de publicaciones"/>
    <s v="Verificar la integridad del registro antes de validar el comprobante de ingreso"/>
    <s v="a través de la comparación de lo registrado en WebSafi con los documentos que soportan la adquisición del bien (factura, contrato o memorando interno de autorización)"/>
    <s v="Preventivo"/>
    <s v="Manual"/>
    <n v="0.4"/>
    <s v="Probabilidad"/>
    <n v="0.34799999999999998"/>
    <n v="0.15000000000000002"/>
    <s v="Sin documentar"/>
    <s v="Aleatoria"/>
    <s v="Sin registro"/>
    <s v="Baja"/>
    <n v="0.36"/>
    <s v="Moderado"/>
    <n v="0.6"/>
    <s v="Moderado"/>
    <s v="Baja"/>
    <n v="0.252"/>
    <s v="Moderado"/>
    <n v="0.44999999999999996"/>
    <x v="0"/>
    <n v="10"/>
    <s v="Reducir (mitigar)"/>
    <s v="Actualizar los procedimientos de inventarios de recursos físicos"/>
    <s v="Profesionales de Recursos Físicos"/>
    <n v="45260"/>
    <n v="0"/>
    <n v="0"/>
    <n v="0"/>
    <n v="0"/>
    <n v="0"/>
    <n v="0"/>
    <n v="0"/>
    <n v="0"/>
    <n v="0"/>
    <n v="0"/>
    <n v="0"/>
    <n v="0"/>
  </r>
  <r>
    <x v="12"/>
    <s v="ADM-O2"/>
    <s v="económica"/>
    <s v="daños en los equipos tecnológicos"/>
    <s v="debido a la intermitencia en el suministro de energía eléctrica en la sede Yerbabuena"/>
    <s v="Insuficiencia en la capacidad de la planta eléctrica para áreas administrativas de la sede Yerbabuena"/>
    <s v="Posibilidad de afectación económica por daños en los equipos tecnológicos debido a la intermitencia en el suministro de energía eléctrica en la sede Yerbabuena"/>
    <s v="Fallas tecnológicas"/>
    <n v="30"/>
    <s v="Equipos tecnológicos"/>
    <s v="Entre 50 y 100 SMLMV"/>
    <s v="Media"/>
    <n v="0.6"/>
    <s v="Moderado"/>
    <n v="0.6"/>
    <x v="0"/>
    <n v="11"/>
    <n v="1"/>
    <s v="Rol Soporte Técnico Yerbabuena - Grupo de Tecnologías de la Información"/>
    <s v="Verificar el apagado controlado del datacenter de acuerdo a la capacidad que tiene la UPS"/>
    <s v="informando a la supervisión del contrato las actividades realizadas"/>
    <s v="Preventivo"/>
    <s v="Manual"/>
    <n v="0.4"/>
    <s v="Probabilidad"/>
    <n v="0.24"/>
    <n v="0.15000000000000002"/>
    <s v="Sin documentar"/>
    <s v="Continua"/>
    <s v="Con registro"/>
    <s v="Baja"/>
    <n v="0.36"/>
    <s v="Moderado"/>
    <n v="0.6"/>
    <s v="Moderado"/>
    <s v="Baja"/>
    <n v="0.36"/>
    <s v="Moderado"/>
    <n v="0.44999999999999996"/>
    <x v="0"/>
    <n v="10"/>
    <s v="Reducir (mitigar)"/>
    <s v="Revisar la posibilidad de cambio de las baterías de las UPS a través del contrato de mantenimiento, con el propósito de que haya más tiempo para realizar el apagado controlado de los equipos del Datacenter"/>
    <s v="Profesional especializado Grupo de Tecnologías de la Información"/>
    <n v="45247"/>
    <n v="0"/>
    <n v="0"/>
    <n v="0"/>
    <n v="0"/>
    <n v="0"/>
    <n v="0"/>
    <n v="0"/>
    <n v="0"/>
    <n v="0"/>
    <n v="0"/>
    <n v="0"/>
    <n v="0"/>
  </r>
  <r>
    <x v="2"/>
    <s v="MEJ-O2"/>
    <s v="reputacional"/>
    <s v="Interrupciones en la operación normal de la entidad"/>
    <s v="generación de cambios y ajustes en las metodologías y planes sin la gestión adecuada"/>
    <s v="Falta de implementación de un ambiente de pruebas en los desarrollos tecnológicos y en los procedimientos institucionales"/>
    <s v="Posibilidad de afectación reputacional por Interrupciones en la operación normal de la entidad debido a generación de cambios y ajustes en las metodologías y planes sin la gestión adecuada"/>
    <s v="Usuarios, productos y prácticas organizacionales"/>
    <n v="365"/>
    <s v="Metodologías y planes institucionales"/>
    <s v="La entidad con efecto publicitario sostenido a nivel de sector administrativo, nivel departamental o municipal"/>
    <s v="Media"/>
    <n v="0.6"/>
    <s v="Mayor"/>
    <n v="0.8"/>
    <x v="1"/>
    <n v="17"/>
    <n v="1"/>
    <s v="Profesional Especializado y Contratista SIG del Grupo de Planeación y de Relacionamiento con el Ciudadano"/>
    <s v="Validar que se informe desde el correo electrónico del Sistema Integrado de Gestión - SIG  sobre la necesidad de socializar  las novedades de los documentos a los interesados"/>
    <s v="a través de la comunicación de la validación del documento - procedimiento MEJ-P-1 Elaboración y control de documentos-, con el fin de establecer una alerta e indicación de la socialización de la nueva  documentación"/>
    <s v="Preventivo"/>
    <s v="Manual"/>
    <n v="0.4"/>
    <s v="Probabilidad"/>
    <n v="0.38400000000000001"/>
    <n v="0.19999999999999996"/>
    <s v="Documentado"/>
    <s v="Continua"/>
    <s v="Con registro"/>
    <s v="Baja"/>
    <n v="0.36"/>
    <s v="Mayor"/>
    <n v="0.8"/>
    <s v="Alto"/>
    <s v="Baja"/>
    <n v="0.216"/>
    <s v="Moderado"/>
    <n v="0.60000000000000009"/>
    <x v="0"/>
    <n v="10"/>
    <s v="Reducir (mitigar)"/>
    <s v="Desarrollar mesas de trabajo con los líderes de procesos para la actualización y creación de documentación requerida para el desarrollo de los objetivos estratégicos de la entidad"/>
    <s v="Profesional Especializado y Contratista SIG del Grupo de Planeación y de Relacionamiento con el Ciudadano"/>
    <n v="45289"/>
    <n v="0"/>
    <n v="0"/>
    <n v="0"/>
    <n v="0"/>
    <n v="0"/>
    <n v="0"/>
    <n v="0"/>
    <n v="0"/>
    <n v="0"/>
    <n v="0"/>
    <n v="0"/>
    <n v="0"/>
  </r>
  <r>
    <x v="8"/>
    <s v="APR-O2"/>
    <s v="reputacional"/>
    <s v="la mención u omisión  inadecuada del rol institucional en la financiación de las  investigaciones"/>
    <s v="desconocimiento de los lineamientos legales"/>
    <s v="Falta de lineamientos institucionales dirigidos a investigadores y docentes para la adecuada mención del rol institucional en la financiación de las  investigaciones"/>
    <s v="Posibilidad de afectación reputacional por la mención u omisión  inadecuada del rol institucional en la financiación de las  investigaciones debido a desconocimiento de los lineamientos legales"/>
    <s v="Usuarios, productos y prácticas organizacionales"/>
    <n v="58"/>
    <s v="Productos de investigación (artículo, libro, capítulo de libro, desarrollo, corpus, ponencia, reseña, crítica, entre otros)"/>
    <s v="La entidad internamente, de conocimiento general, nivel interno, de junta directiva y accionistas y/o de proveedores"/>
    <s v="Media"/>
    <n v="0.6"/>
    <s v="Menor"/>
    <n v="0.4"/>
    <x v="0"/>
    <n v="6"/>
    <n v="1"/>
    <s v="Comité editorial con apoyo del secretario del comité"/>
    <s v="Decidir sobre la acción a realizar con el fin de corregir el error "/>
    <s v="a través de la determinación del Comité Editorial en cuanto a la decisión de emitir una fe de errata o picar las publicaciones con el fin de imprimirlas nuevamente corregidas"/>
    <s v="Correctivo"/>
    <s v="Manual"/>
    <n v="0.25"/>
    <s v="Impacto"/>
    <n v="0"/>
    <n v="0.17499999999999999"/>
    <s v="Sin documentar"/>
    <s v="Continua"/>
    <s v="Con registro"/>
    <s v="Media"/>
    <n v="0.6"/>
    <s v="Menor"/>
    <n v="0.30000000000000004"/>
    <s v="Moderado"/>
    <s v="Media"/>
    <n v="0.6"/>
    <s v="Menor"/>
    <n v="0.22500000000000003"/>
    <x v="0"/>
    <n v="6"/>
    <s v="Reducir (mitigar)"/>
    <s v="Realizar el lineamiento donde se incluya  el adecuado rol institucional en la financiación de las  investigaciones"/>
    <s v="Profesional especializado - Grupo de Investigaciones Académicas"/>
    <n v="45289"/>
    <n v="0"/>
    <n v="0"/>
    <n v="0"/>
    <n v="0"/>
    <n v="0"/>
    <n v="0"/>
    <n v="0"/>
    <n v="0"/>
    <n v="0"/>
    <n v="0"/>
    <n v="0"/>
    <n v="0"/>
  </r>
  <r>
    <x v="13"/>
    <n v="0"/>
    <n v="0"/>
    <n v="0"/>
    <n v="0"/>
    <n v="0"/>
    <n v="0"/>
    <n v="0"/>
    <n v="0"/>
    <n v="0"/>
    <n v="0"/>
    <n v="0"/>
    <n v="0"/>
    <n v="0"/>
    <n v="0"/>
    <x v="3"/>
    <n v="0"/>
    <n v="0"/>
    <n v="0"/>
    <n v="0"/>
    <n v="0"/>
    <n v="0"/>
    <n v="0"/>
    <n v="0"/>
    <n v="0"/>
    <n v="0"/>
    <n v="0"/>
    <n v="0"/>
    <n v="0"/>
    <n v="0"/>
    <n v="0"/>
    <n v="0"/>
    <n v="0"/>
    <n v="0"/>
    <n v="0"/>
    <n v="0"/>
    <n v="0"/>
    <n v="0"/>
    <n v="0"/>
    <x v="3"/>
    <n v="0"/>
    <n v="0"/>
    <n v="0"/>
    <n v="0"/>
    <n v="0"/>
    <n v="0"/>
    <n v="0"/>
    <n v="0"/>
    <n v="0"/>
    <n v="0"/>
    <n v="0"/>
    <n v="0"/>
    <n v="0"/>
    <n v="0"/>
    <n v="0"/>
    <n v="0"/>
    <n v="0"/>
  </r>
  <r>
    <x v="13"/>
    <n v="0"/>
    <n v="0"/>
    <n v="0"/>
    <n v="0"/>
    <n v="0"/>
    <n v="0"/>
    <n v="0"/>
    <n v="0"/>
    <n v="0"/>
    <n v="0"/>
    <n v="0"/>
    <n v="0"/>
    <n v="0"/>
    <n v="0"/>
    <x v="3"/>
    <n v="0"/>
    <n v="0"/>
    <n v="0"/>
    <n v="0"/>
    <n v="0"/>
    <n v="0"/>
    <n v="0"/>
    <n v="0"/>
    <n v="0"/>
    <n v="0"/>
    <n v="0"/>
    <n v="0"/>
    <n v="0"/>
    <n v="0"/>
    <n v="0"/>
    <n v="0"/>
    <n v="0"/>
    <n v="0"/>
    <n v="0"/>
    <n v="0"/>
    <n v="0"/>
    <n v="0"/>
    <n v="0"/>
    <x v="3"/>
    <n v="0"/>
    <n v="0"/>
    <n v="0"/>
    <n v="0"/>
    <n v="0"/>
    <n v="0"/>
    <n v="0"/>
    <n v="0"/>
    <n v="0"/>
    <n v="0"/>
    <n v="0"/>
    <n v="0"/>
    <n v="0"/>
    <n v="0"/>
    <n v="0"/>
    <n v="0"/>
    <n v="0"/>
  </r>
  <r>
    <x v="13"/>
    <n v="0"/>
    <n v="0"/>
    <n v="0"/>
    <n v="0"/>
    <n v="0"/>
    <n v="0"/>
    <n v="0"/>
    <n v="0"/>
    <n v="0"/>
    <n v="0"/>
    <n v="0"/>
    <n v="0"/>
    <n v="0"/>
    <n v="0"/>
    <x v="3"/>
    <n v="0"/>
    <n v="0"/>
    <n v="0"/>
    <n v="0"/>
    <n v="0"/>
    <n v="0"/>
    <n v="0"/>
    <n v="0"/>
    <n v="0"/>
    <n v="0"/>
    <n v="0"/>
    <n v="0"/>
    <n v="0"/>
    <n v="0"/>
    <n v="0"/>
    <n v="0"/>
    <n v="0"/>
    <n v="0"/>
    <n v="0"/>
    <n v="0"/>
    <n v="0"/>
    <n v="0"/>
    <n v="0"/>
    <x v="3"/>
    <n v="0"/>
    <n v="0"/>
    <n v="0"/>
    <n v="0"/>
    <n v="0"/>
    <n v="0"/>
    <n v="0"/>
    <n v="0"/>
    <n v="0"/>
    <n v="0"/>
    <n v="0"/>
    <n v="0"/>
    <n v="0"/>
    <n v="0"/>
    <n v="0"/>
    <n v="0"/>
    <n v="0"/>
  </r>
  <r>
    <x v="13"/>
    <n v="0"/>
    <n v="0"/>
    <n v="0"/>
    <n v="0"/>
    <n v="0"/>
    <n v="0"/>
    <n v="0"/>
    <n v="0"/>
    <n v="0"/>
    <n v="0"/>
    <n v="0"/>
    <n v="0"/>
    <n v="0"/>
    <n v="0"/>
    <x v="3"/>
    <n v="0"/>
    <n v="0"/>
    <n v="0"/>
    <n v="0"/>
    <n v="0"/>
    <n v="0"/>
    <n v="0"/>
    <n v="0"/>
    <n v="0"/>
    <n v="0"/>
    <n v="0"/>
    <n v="0"/>
    <n v="0"/>
    <n v="0"/>
    <n v="0"/>
    <n v="0"/>
    <n v="0"/>
    <n v="0"/>
    <n v="0"/>
    <n v="0"/>
    <n v="0"/>
    <n v="0"/>
    <n v="0"/>
    <x v="3"/>
    <n v="0"/>
    <n v="0"/>
    <n v="0"/>
    <n v="0"/>
    <n v="0"/>
    <n v="0"/>
    <n v="0"/>
    <n v="0"/>
    <n v="0"/>
    <n v="0"/>
    <n v="0"/>
    <n v="0"/>
    <n v="0"/>
    <n v="0"/>
    <n v="0"/>
    <n v="0"/>
    <n v="0"/>
  </r>
  <r>
    <x v="13"/>
    <n v="0"/>
    <n v="0"/>
    <n v="0"/>
    <n v="0"/>
    <n v="0"/>
    <n v="0"/>
    <n v="0"/>
    <n v="0"/>
    <n v="0"/>
    <n v="0"/>
    <n v="0"/>
    <n v="0"/>
    <n v="0"/>
    <n v="0"/>
    <x v="3"/>
    <n v="0"/>
    <n v="0"/>
    <n v="0"/>
    <n v="0"/>
    <n v="0"/>
    <n v="0"/>
    <n v="0"/>
    <n v="0"/>
    <n v="0"/>
    <n v="0"/>
    <n v="0"/>
    <n v="0"/>
    <n v="0"/>
    <n v="0"/>
    <n v="0"/>
    <n v="0"/>
    <n v="0"/>
    <n v="0"/>
    <n v="0"/>
    <n v="0"/>
    <n v="0"/>
    <n v="0"/>
    <n v="0"/>
    <x v="3"/>
    <n v="0"/>
    <n v="0"/>
    <n v="0"/>
    <n v="0"/>
    <n v="0"/>
    <n v="0"/>
    <n v="0"/>
    <n v="0"/>
    <n v="0"/>
    <n v="0"/>
    <n v="0"/>
    <n v="0"/>
    <n v="0"/>
    <n v="0"/>
    <n v="0"/>
    <n v="0"/>
    <n v="0"/>
  </r>
  <r>
    <x v="13"/>
    <n v="0"/>
    <n v="0"/>
    <n v="0"/>
    <n v="0"/>
    <n v="0"/>
    <n v="0"/>
    <n v="0"/>
    <n v="0"/>
    <n v="0"/>
    <n v="0"/>
    <n v="0"/>
    <n v="0"/>
    <n v="0"/>
    <n v="0"/>
    <x v="3"/>
    <n v="0"/>
    <n v="0"/>
    <n v="0"/>
    <n v="0"/>
    <n v="0"/>
    <n v="0"/>
    <n v="0"/>
    <n v="0"/>
    <n v="0"/>
    <n v="0"/>
    <n v="0"/>
    <n v="0"/>
    <n v="0"/>
    <n v="0"/>
    <n v="0"/>
    <n v="0"/>
    <n v="0"/>
    <n v="0"/>
    <n v="0"/>
    <n v="0"/>
    <n v="0"/>
    <n v="0"/>
    <n v="0"/>
    <x v="3"/>
    <n v="0"/>
    <n v="0"/>
    <n v="0"/>
    <n v="0"/>
    <n v="0"/>
    <n v="0"/>
    <n v="0"/>
    <n v="0"/>
    <n v="0"/>
    <n v="0"/>
    <n v="0"/>
    <n v="0"/>
    <n v="0"/>
    <n v="0"/>
    <n v="0"/>
    <n v="0"/>
    <n v="0"/>
  </r>
  <r>
    <x v="13"/>
    <n v="0"/>
    <n v="0"/>
    <n v="0"/>
    <n v="0"/>
    <n v="0"/>
    <n v="0"/>
    <n v="0"/>
    <n v="0"/>
    <n v="0"/>
    <n v="0"/>
    <n v="0"/>
    <n v="0"/>
    <n v="0"/>
    <n v="0"/>
    <x v="3"/>
    <n v="0"/>
    <n v="0"/>
    <n v="0"/>
    <n v="0"/>
    <n v="0"/>
    <n v="0"/>
    <n v="0"/>
    <n v="0"/>
    <n v="0"/>
    <n v="0"/>
    <n v="0"/>
    <n v="0"/>
    <n v="0"/>
    <n v="0"/>
    <n v="0"/>
    <n v="0"/>
    <n v="0"/>
    <n v="0"/>
    <n v="0"/>
    <n v="0"/>
    <n v="0"/>
    <n v="0"/>
    <n v="0"/>
    <x v="3"/>
    <n v="0"/>
    <n v="0"/>
    <n v="0"/>
    <n v="0"/>
    <n v="0"/>
    <n v="0"/>
    <n v="0"/>
    <n v="0"/>
    <n v="0"/>
    <n v="0"/>
    <n v="0"/>
    <n v="0"/>
    <n v="0"/>
    <n v="0"/>
    <n v="0"/>
    <n v="0"/>
    <n v="0"/>
  </r>
  <r>
    <x v="13"/>
    <n v="0"/>
    <n v="0"/>
    <n v="0"/>
    <n v="0"/>
    <n v="0"/>
    <n v="0"/>
    <n v="0"/>
    <n v="0"/>
    <n v="0"/>
    <n v="0"/>
    <n v="0"/>
    <n v="0"/>
    <n v="0"/>
    <n v="0"/>
    <x v="3"/>
    <n v="0"/>
    <n v="0"/>
    <n v="0"/>
    <n v="0"/>
    <n v="0"/>
    <n v="0"/>
    <n v="0"/>
    <n v="0"/>
    <n v="0"/>
    <n v="0"/>
    <n v="0"/>
    <n v="0"/>
    <n v="0"/>
    <n v="0"/>
    <n v="0"/>
    <n v="0"/>
    <n v="0"/>
    <n v="0"/>
    <n v="0"/>
    <n v="0"/>
    <n v="0"/>
    <n v="0"/>
    <n v="0"/>
    <x v="3"/>
    <n v="0"/>
    <n v="0"/>
    <n v="0"/>
    <n v="0"/>
    <n v="0"/>
    <n v="0"/>
    <n v="0"/>
    <n v="0"/>
    <n v="0"/>
    <n v="0"/>
    <n v="0"/>
    <n v="0"/>
    <n v="0"/>
    <n v="0"/>
    <n v="0"/>
    <n v="0"/>
    <n v="0"/>
  </r>
  <r>
    <x v="13"/>
    <n v="0"/>
    <n v="0"/>
    <n v="0"/>
    <n v="0"/>
    <n v="0"/>
    <n v="0"/>
    <n v="0"/>
    <n v="0"/>
    <n v="0"/>
    <n v="0"/>
    <n v="0"/>
    <n v="0"/>
    <n v="0"/>
    <n v="0"/>
    <x v="3"/>
    <n v="0"/>
    <n v="0"/>
    <n v="0"/>
    <n v="0"/>
    <n v="0"/>
    <n v="0"/>
    <n v="0"/>
    <n v="0"/>
    <n v="0"/>
    <n v="0"/>
    <n v="0"/>
    <n v="0"/>
    <n v="0"/>
    <n v="0"/>
    <n v="0"/>
    <n v="0"/>
    <n v="0"/>
    <n v="0"/>
    <n v="0"/>
    <n v="0"/>
    <n v="0"/>
    <n v="0"/>
    <n v="0"/>
    <x v="3"/>
    <n v="0"/>
    <n v="0"/>
    <n v="0"/>
    <n v="0"/>
    <n v="0"/>
    <n v="0"/>
    <n v="0"/>
    <n v="0"/>
    <n v="0"/>
    <n v="0"/>
    <n v="0"/>
    <n v="0"/>
    <n v="0"/>
    <n v="0"/>
    <n v="0"/>
    <n v="0"/>
    <n v="0"/>
  </r>
  <r>
    <x v="13"/>
    <n v="0"/>
    <n v="0"/>
    <n v="0"/>
    <n v="0"/>
    <n v="0"/>
    <n v="0"/>
    <n v="0"/>
    <n v="0"/>
    <n v="0"/>
    <n v="0"/>
    <n v="0"/>
    <n v="0"/>
    <n v="0"/>
    <n v="0"/>
    <x v="3"/>
    <n v="0"/>
    <n v="0"/>
    <n v="0"/>
    <n v="0"/>
    <n v="0"/>
    <n v="0"/>
    <n v="0"/>
    <n v="0"/>
    <n v="0"/>
    <n v="0"/>
    <n v="0"/>
    <n v="0"/>
    <n v="0"/>
    <n v="0"/>
    <n v="0"/>
    <n v="0"/>
    <n v="0"/>
    <n v="0"/>
    <n v="0"/>
    <n v="0"/>
    <n v="0"/>
    <n v="0"/>
    <n v="0"/>
    <x v="3"/>
    <n v="0"/>
    <n v="0"/>
    <n v="0"/>
    <n v="0"/>
    <n v="0"/>
    <n v="0"/>
    <n v="0"/>
    <n v="0"/>
    <n v="0"/>
    <n v="0"/>
    <n v="0"/>
    <n v="0"/>
    <n v="0"/>
    <n v="0"/>
    <n v="0"/>
    <n v="0"/>
    <n v="0"/>
  </r>
  <r>
    <x v="13"/>
    <n v="0"/>
    <n v="0"/>
    <n v="0"/>
    <n v="0"/>
    <n v="0"/>
    <n v="0"/>
    <n v="0"/>
    <n v="0"/>
    <n v="0"/>
    <n v="0"/>
    <n v="0"/>
    <n v="0"/>
    <n v="0"/>
    <n v="0"/>
    <x v="3"/>
    <n v="0"/>
    <n v="0"/>
    <n v="0"/>
    <n v="0"/>
    <n v="0"/>
    <n v="0"/>
    <n v="0"/>
    <n v="0"/>
    <n v="0"/>
    <n v="0"/>
    <n v="0"/>
    <n v="0"/>
    <n v="0"/>
    <n v="0"/>
    <n v="0"/>
    <n v="0"/>
    <n v="0"/>
    <n v="0"/>
    <n v="0"/>
    <n v="0"/>
    <n v="0"/>
    <n v="0"/>
    <n v="0"/>
    <x v="3"/>
    <n v="0"/>
    <n v="0"/>
    <n v="0"/>
    <n v="0"/>
    <n v="0"/>
    <n v="0"/>
    <n v="0"/>
    <n v="0"/>
    <n v="0"/>
    <n v="0"/>
    <n v="0"/>
    <n v="0"/>
    <n v="0"/>
    <n v="0"/>
    <n v="0"/>
    <n v="0"/>
    <n v="0"/>
  </r>
  <r>
    <x v="13"/>
    <n v="0"/>
    <n v="0"/>
    <n v="0"/>
    <n v="0"/>
    <n v="0"/>
    <n v="0"/>
    <n v="0"/>
    <n v="0"/>
    <n v="0"/>
    <n v="0"/>
    <n v="0"/>
    <n v="0"/>
    <n v="0"/>
    <n v="0"/>
    <x v="3"/>
    <n v="0"/>
    <n v="0"/>
    <n v="0"/>
    <n v="0"/>
    <n v="0"/>
    <n v="0"/>
    <n v="0"/>
    <n v="0"/>
    <n v="0"/>
    <n v="0"/>
    <n v="0"/>
    <n v="0"/>
    <n v="0"/>
    <n v="0"/>
    <n v="0"/>
    <n v="0"/>
    <n v="0"/>
    <n v="0"/>
    <n v="0"/>
    <n v="0"/>
    <n v="0"/>
    <n v="0"/>
    <n v="0"/>
    <x v="3"/>
    <n v="0"/>
    <n v="0"/>
    <n v="0"/>
    <n v="0"/>
    <n v="0"/>
    <n v="0"/>
    <n v="0"/>
    <n v="0"/>
    <n v="0"/>
    <n v="0"/>
    <n v="0"/>
    <n v="0"/>
    <n v="0"/>
    <n v="0"/>
    <n v="0"/>
    <n v="0"/>
    <n v="0"/>
  </r>
  <r>
    <x v="13"/>
    <n v="0"/>
    <n v="0"/>
    <n v="0"/>
    <n v="0"/>
    <n v="0"/>
    <n v="0"/>
    <n v="0"/>
    <n v="0"/>
    <n v="0"/>
    <n v="0"/>
    <n v="0"/>
    <n v="0"/>
    <n v="0"/>
    <n v="0"/>
    <x v="3"/>
    <n v="0"/>
    <n v="0"/>
    <n v="0"/>
    <n v="0"/>
    <n v="0"/>
    <n v="0"/>
    <n v="0"/>
    <n v="0"/>
    <n v="0"/>
    <n v="0"/>
    <n v="0"/>
    <n v="0"/>
    <n v="0"/>
    <n v="0"/>
    <n v="0"/>
    <n v="0"/>
    <n v="0"/>
    <n v="0"/>
    <n v="0"/>
    <n v="0"/>
    <n v="0"/>
    <n v="0"/>
    <n v="0"/>
    <x v="3"/>
    <n v="0"/>
    <n v="0"/>
    <n v="0"/>
    <n v="0"/>
    <n v="0"/>
    <n v="0"/>
    <n v="0"/>
    <n v="0"/>
    <n v="0"/>
    <n v="0"/>
    <n v="0"/>
    <n v="0"/>
    <n v="0"/>
    <n v="0"/>
    <n v="0"/>
    <n v="0"/>
    <n v="0"/>
  </r>
  <r>
    <x v="13"/>
    <n v="0"/>
    <n v="0"/>
    <n v="0"/>
    <n v="0"/>
    <n v="0"/>
    <n v="0"/>
    <n v="0"/>
    <n v="0"/>
    <n v="0"/>
    <n v="0"/>
    <n v="0"/>
    <n v="0"/>
    <n v="0"/>
    <n v="0"/>
    <x v="3"/>
    <n v="0"/>
    <n v="0"/>
    <n v="0"/>
    <n v="0"/>
    <n v="0"/>
    <n v="0"/>
    <n v="0"/>
    <n v="0"/>
    <n v="0"/>
    <n v="0"/>
    <n v="0"/>
    <n v="0"/>
    <n v="0"/>
    <n v="0"/>
    <n v="0"/>
    <n v="0"/>
    <n v="0"/>
    <n v="0"/>
    <n v="0"/>
    <n v="0"/>
    <n v="0"/>
    <n v="0"/>
    <n v="0"/>
    <x v="3"/>
    <n v="0"/>
    <n v="0"/>
    <n v="0"/>
    <n v="0"/>
    <n v="0"/>
    <n v="0"/>
    <n v="0"/>
    <n v="0"/>
    <n v="0"/>
    <n v="0"/>
    <n v="0"/>
    <n v="0"/>
    <n v="0"/>
    <n v="0"/>
    <n v="0"/>
    <n v="0"/>
    <n v="0"/>
  </r>
  <r>
    <x v="13"/>
    <n v="0"/>
    <n v="0"/>
    <n v="0"/>
    <n v="0"/>
    <n v="0"/>
    <n v="0"/>
    <n v="0"/>
    <n v="0"/>
    <n v="0"/>
    <n v="0"/>
    <n v="0"/>
    <n v="0"/>
    <n v="0"/>
    <n v="0"/>
    <x v="3"/>
    <n v="0"/>
    <n v="0"/>
    <n v="0"/>
    <n v="0"/>
    <n v="0"/>
    <n v="0"/>
    <n v="0"/>
    <n v="0"/>
    <n v="0"/>
    <n v="0"/>
    <n v="0"/>
    <n v="0"/>
    <n v="0"/>
    <n v="0"/>
    <n v="0"/>
    <n v="0"/>
    <n v="0"/>
    <n v="0"/>
    <n v="0"/>
    <n v="0"/>
    <n v="0"/>
    <n v="0"/>
    <n v="0"/>
    <x v="3"/>
    <n v="0"/>
    <n v="0"/>
    <n v="0"/>
    <n v="0"/>
    <n v="0"/>
    <n v="0"/>
    <n v="0"/>
    <n v="0"/>
    <n v="0"/>
    <n v="0"/>
    <n v="0"/>
    <n v="0"/>
    <n v="0"/>
    <n v="0"/>
    <n v="0"/>
    <n v="0"/>
    <n v="0"/>
  </r>
  <r>
    <x v="13"/>
    <n v="0"/>
    <n v="0"/>
    <n v="0"/>
    <n v="0"/>
    <n v="0"/>
    <n v="0"/>
    <n v="0"/>
    <n v="0"/>
    <n v="0"/>
    <n v="0"/>
    <n v="0"/>
    <n v="0"/>
    <n v="0"/>
    <n v="0"/>
    <x v="3"/>
    <n v="0"/>
    <n v="0"/>
    <n v="0"/>
    <n v="0"/>
    <n v="0"/>
    <n v="0"/>
    <n v="0"/>
    <n v="0"/>
    <n v="0"/>
    <n v="0"/>
    <n v="0"/>
    <n v="0"/>
    <n v="0"/>
    <n v="0"/>
    <n v="0"/>
    <n v="0"/>
    <n v="0"/>
    <n v="0"/>
    <n v="0"/>
    <n v="0"/>
    <n v="0"/>
    <n v="0"/>
    <n v="0"/>
    <x v="3"/>
    <n v="0"/>
    <n v="0"/>
    <n v="0"/>
    <n v="0"/>
    <n v="0"/>
    <n v="0"/>
    <n v="0"/>
    <n v="0"/>
    <n v="0"/>
    <n v="0"/>
    <n v="0"/>
    <n v="0"/>
    <n v="0"/>
    <n v="0"/>
    <n v="0"/>
    <n v="0"/>
    <n v="0"/>
  </r>
  <r>
    <x v="13"/>
    <n v="0"/>
    <n v="0"/>
    <n v="0"/>
    <n v="0"/>
    <n v="0"/>
    <n v="0"/>
    <n v="0"/>
    <n v="0"/>
    <n v="0"/>
    <n v="0"/>
    <n v="0"/>
    <n v="0"/>
    <n v="0"/>
    <n v="0"/>
    <x v="3"/>
    <n v="0"/>
    <n v="0"/>
    <n v="0"/>
    <n v="0"/>
    <n v="0"/>
    <n v="0"/>
    <n v="0"/>
    <n v="0"/>
    <n v="0"/>
    <n v="0"/>
    <n v="0"/>
    <n v="0"/>
    <n v="0"/>
    <n v="0"/>
    <n v="0"/>
    <n v="0"/>
    <n v="0"/>
    <n v="0"/>
    <n v="0"/>
    <n v="0"/>
    <n v="0"/>
    <n v="0"/>
    <n v="0"/>
    <x v="3"/>
    <n v="0"/>
    <n v="0"/>
    <n v="0"/>
    <n v="0"/>
    <n v="0"/>
    <n v="0"/>
    <n v="0"/>
    <n v="0"/>
    <n v="0"/>
    <n v="0"/>
    <n v="0"/>
    <n v="0"/>
    <n v="0"/>
    <n v="0"/>
    <n v="0"/>
    <n v="0"/>
    <n v="0"/>
  </r>
  <r>
    <x v="13"/>
    <n v="0"/>
    <n v="0"/>
    <n v="0"/>
    <n v="0"/>
    <n v="0"/>
    <n v="0"/>
    <n v="0"/>
    <n v="0"/>
    <n v="0"/>
    <n v="0"/>
    <n v="0"/>
    <n v="0"/>
    <n v="0"/>
    <n v="0"/>
    <x v="3"/>
    <n v="0"/>
    <n v="0"/>
    <n v="0"/>
    <n v="0"/>
    <n v="0"/>
    <n v="0"/>
    <n v="0"/>
    <n v="0"/>
    <n v="0"/>
    <n v="0"/>
    <n v="0"/>
    <n v="0"/>
    <n v="0"/>
    <n v="0"/>
    <n v="0"/>
    <n v="0"/>
    <n v="0"/>
    <n v="0"/>
    <n v="0"/>
    <n v="0"/>
    <n v="0"/>
    <n v="0"/>
    <n v="0"/>
    <x v="3"/>
    <n v="0"/>
    <n v="0"/>
    <n v="0"/>
    <n v="0"/>
    <n v="0"/>
    <n v="0"/>
    <n v="0"/>
    <n v="0"/>
    <n v="0"/>
    <n v="0"/>
    <n v="0"/>
    <n v="0"/>
    <n v="0"/>
    <n v="0"/>
    <n v="0"/>
    <n v="0"/>
    <n v="0"/>
  </r>
  <r>
    <x v="13"/>
    <n v="0"/>
    <n v="0"/>
    <n v="0"/>
    <n v="0"/>
    <n v="0"/>
    <n v="0"/>
    <n v="0"/>
    <n v="0"/>
    <n v="0"/>
    <n v="0"/>
    <n v="0"/>
    <n v="0"/>
    <n v="0"/>
    <n v="0"/>
    <x v="3"/>
    <n v="0"/>
    <n v="0"/>
    <n v="0"/>
    <n v="0"/>
    <n v="0"/>
    <n v="0"/>
    <n v="0"/>
    <n v="0"/>
    <n v="0"/>
    <n v="0"/>
    <n v="0"/>
    <n v="0"/>
    <n v="0"/>
    <n v="0"/>
    <n v="0"/>
    <n v="0"/>
    <n v="0"/>
    <n v="0"/>
    <n v="0"/>
    <n v="0"/>
    <n v="0"/>
    <n v="0"/>
    <n v="0"/>
    <x v="3"/>
    <n v="0"/>
    <n v="0"/>
    <n v="0"/>
    <n v="0"/>
    <n v="0"/>
    <n v="0"/>
    <n v="0"/>
    <n v="0"/>
    <n v="0"/>
    <n v="0"/>
    <n v="0"/>
    <n v="0"/>
    <n v="0"/>
    <n v="0"/>
    <n v="0"/>
    <n v="0"/>
    <n v="0"/>
  </r>
  <r>
    <x v="13"/>
    <n v="0"/>
    <n v="0"/>
    <n v="0"/>
    <n v="0"/>
    <n v="0"/>
    <n v="0"/>
    <n v="0"/>
    <n v="0"/>
    <n v="0"/>
    <n v="0"/>
    <n v="0"/>
    <n v="0"/>
    <n v="0"/>
    <n v="0"/>
    <x v="3"/>
    <n v="0"/>
    <n v="0"/>
    <n v="0"/>
    <n v="0"/>
    <n v="0"/>
    <n v="0"/>
    <n v="0"/>
    <n v="0"/>
    <n v="0"/>
    <n v="0"/>
    <n v="0"/>
    <n v="0"/>
    <n v="0"/>
    <n v="0"/>
    <n v="0"/>
    <n v="0"/>
    <n v="0"/>
    <n v="0"/>
    <n v="0"/>
    <n v="0"/>
    <n v="0"/>
    <n v="0"/>
    <n v="0"/>
    <x v="3"/>
    <n v="0"/>
    <n v="0"/>
    <n v="0"/>
    <n v="0"/>
    <n v="0"/>
    <n v="0"/>
    <n v="0"/>
    <n v="0"/>
    <n v="0"/>
    <n v="0"/>
    <n v="0"/>
    <n v="0"/>
    <n v="0"/>
    <n v="0"/>
    <n v="0"/>
    <n v="0"/>
    <n v="0"/>
  </r>
  <r>
    <x v="13"/>
    <n v="0"/>
    <n v="0"/>
    <n v="0"/>
    <n v="0"/>
    <n v="0"/>
    <n v="0"/>
    <n v="0"/>
    <n v="0"/>
    <n v="0"/>
    <n v="0"/>
    <n v="0"/>
    <n v="0"/>
    <n v="0"/>
    <n v="0"/>
    <x v="3"/>
    <n v="0"/>
    <n v="0"/>
    <n v="0"/>
    <n v="0"/>
    <n v="0"/>
    <n v="0"/>
    <n v="0"/>
    <n v="0"/>
    <n v="0"/>
    <n v="0"/>
    <n v="0"/>
    <n v="0"/>
    <n v="0"/>
    <n v="0"/>
    <n v="0"/>
    <n v="0"/>
    <n v="0"/>
    <n v="0"/>
    <n v="0"/>
    <n v="0"/>
    <n v="0"/>
    <n v="0"/>
    <n v="0"/>
    <x v="3"/>
    <n v="0"/>
    <n v="0"/>
    <n v="0"/>
    <n v="0"/>
    <n v="0"/>
    <n v="0"/>
    <n v="0"/>
    <n v="0"/>
    <n v="0"/>
    <n v="0"/>
    <n v="0"/>
    <n v="0"/>
    <n v="0"/>
    <n v="0"/>
    <n v="0"/>
    <n v="0"/>
    <n v="0"/>
  </r>
  <r>
    <x v="13"/>
    <n v="0"/>
    <n v="0"/>
    <n v="0"/>
    <n v="0"/>
    <n v="0"/>
    <n v="0"/>
    <n v="0"/>
    <n v="0"/>
    <n v="0"/>
    <n v="0"/>
    <n v="0"/>
    <n v="0"/>
    <n v="0"/>
    <n v="0"/>
    <x v="3"/>
    <n v="0"/>
    <n v="0"/>
    <n v="0"/>
    <n v="0"/>
    <n v="0"/>
    <n v="0"/>
    <n v="0"/>
    <n v="0"/>
    <n v="0"/>
    <n v="0"/>
    <n v="0"/>
    <n v="0"/>
    <n v="0"/>
    <n v="0"/>
    <n v="0"/>
    <n v="0"/>
    <n v="0"/>
    <n v="0"/>
    <n v="0"/>
    <n v="0"/>
    <n v="0"/>
    <n v="0"/>
    <n v="0"/>
    <x v="3"/>
    <n v="0"/>
    <n v="0"/>
    <n v="0"/>
    <n v="0"/>
    <n v="0"/>
    <n v="0"/>
    <n v="0"/>
    <n v="0"/>
    <n v="0"/>
    <n v="0"/>
    <n v="0"/>
    <n v="0"/>
    <n v="0"/>
    <n v="0"/>
    <n v="0"/>
    <n v="0"/>
    <n v="0"/>
  </r>
  <r>
    <x v="13"/>
    <n v="0"/>
    <n v="0"/>
    <n v="0"/>
    <n v="0"/>
    <n v="0"/>
    <n v="0"/>
    <n v="0"/>
    <n v="0"/>
    <n v="0"/>
    <n v="0"/>
    <n v="0"/>
    <n v="0"/>
    <n v="0"/>
    <n v="0"/>
    <x v="3"/>
    <n v="0"/>
    <n v="0"/>
    <n v="0"/>
    <n v="0"/>
    <n v="0"/>
    <n v="0"/>
    <n v="0"/>
    <n v="0"/>
    <n v="0"/>
    <n v="0"/>
    <n v="0"/>
    <n v="0"/>
    <n v="0"/>
    <n v="0"/>
    <n v="0"/>
    <n v="0"/>
    <n v="0"/>
    <n v="0"/>
    <n v="0"/>
    <n v="0"/>
    <n v="0"/>
    <n v="0"/>
    <n v="0"/>
    <x v="3"/>
    <n v="0"/>
    <n v="0"/>
    <n v="0"/>
    <n v="0"/>
    <n v="0"/>
    <n v="0"/>
    <n v="0"/>
    <n v="0"/>
    <n v="0"/>
    <n v="0"/>
    <n v="0"/>
    <n v="0"/>
    <n v="0"/>
    <n v="0"/>
    <n v="0"/>
    <n v="0"/>
    <n v="0"/>
  </r>
  <r>
    <x v="13"/>
    <n v="0"/>
    <n v="0"/>
    <n v="0"/>
    <n v="0"/>
    <n v="0"/>
    <n v="0"/>
    <n v="0"/>
    <n v="0"/>
    <n v="0"/>
    <n v="0"/>
    <n v="0"/>
    <n v="0"/>
    <n v="0"/>
    <n v="0"/>
    <x v="3"/>
    <n v="0"/>
    <n v="0"/>
    <n v="0"/>
    <n v="0"/>
    <n v="0"/>
    <n v="0"/>
    <n v="0"/>
    <n v="0"/>
    <n v="0"/>
    <n v="0"/>
    <n v="0"/>
    <n v="0"/>
    <n v="0"/>
    <n v="0"/>
    <n v="0"/>
    <n v="0"/>
    <n v="0"/>
    <n v="0"/>
    <n v="0"/>
    <n v="0"/>
    <n v="0"/>
    <n v="0"/>
    <n v="0"/>
    <x v="3"/>
    <n v="0"/>
    <n v="0"/>
    <n v="0"/>
    <n v="0"/>
    <n v="0"/>
    <n v="0"/>
    <n v="0"/>
    <n v="0"/>
    <n v="0"/>
    <n v="0"/>
    <n v="0"/>
    <n v="0"/>
    <n v="0"/>
    <n v="0"/>
    <n v="0"/>
    <n v="0"/>
    <n v="0"/>
  </r>
  <r>
    <x v="13"/>
    <n v="0"/>
    <n v="0"/>
    <n v="0"/>
    <n v="0"/>
    <n v="0"/>
    <n v="0"/>
    <n v="0"/>
    <n v="0"/>
    <n v="0"/>
    <n v="0"/>
    <n v="0"/>
    <n v="0"/>
    <n v="0"/>
    <n v="0"/>
    <x v="3"/>
    <n v="0"/>
    <n v="0"/>
    <n v="0"/>
    <n v="0"/>
    <n v="0"/>
    <n v="0"/>
    <n v="0"/>
    <n v="0"/>
    <n v="0"/>
    <n v="0"/>
    <n v="0"/>
    <n v="0"/>
    <n v="0"/>
    <n v="0"/>
    <n v="0"/>
    <n v="0"/>
    <n v="0"/>
    <n v="0"/>
    <n v="0"/>
    <n v="0"/>
    <n v="0"/>
    <n v="0"/>
    <n v="0"/>
    <x v="3"/>
    <n v="0"/>
    <n v="0"/>
    <n v="0"/>
    <n v="0"/>
    <n v="0"/>
    <n v="0"/>
    <n v="0"/>
    <n v="0"/>
    <n v="0"/>
    <n v="0"/>
    <n v="0"/>
    <n v="0"/>
    <n v="0"/>
    <n v="0"/>
    <n v="0"/>
    <n v="0"/>
    <n v="0"/>
  </r>
  <r>
    <x v="13"/>
    <n v="0"/>
    <n v="0"/>
    <n v="0"/>
    <n v="0"/>
    <n v="0"/>
    <n v="0"/>
    <n v="0"/>
    <n v="0"/>
    <n v="0"/>
    <n v="0"/>
    <n v="0"/>
    <n v="0"/>
    <n v="0"/>
    <n v="0"/>
    <x v="3"/>
    <n v="0"/>
    <n v="0"/>
    <n v="0"/>
    <n v="0"/>
    <n v="0"/>
    <n v="0"/>
    <n v="0"/>
    <n v="0"/>
    <n v="0"/>
    <n v="0"/>
    <n v="0"/>
    <n v="0"/>
    <n v="0"/>
    <n v="0"/>
    <n v="0"/>
    <n v="0"/>
    <n v="0"/>
    <n v="0"/>
    <n v="0"/>
    <n v="0"/>
    <n v="0"/>
    <n v="0"/>
    <n v="0"/>
    <x v="3"/>
    <n v="0"/>
    <n v="0"/>
    <n v="0"/>
    <n v="0"/>
    <n v="0"/>
    <n v="0"/>
    <n v="0"/>
    <n v="0"/>
    <n v="0"/>
    <n v="0"/>
    <n v="0"/>
    <n v="0"/>
    <n v="0"/>
    <n v="0"/>
    <n v="0"/>
    <n v="0"/>
    <n v="0"/>
  </r>
  <r>
    <x v="13"/>
    <n v="0"/>
    <n v="0"/>
    <n v="0"/>
    <n v="0"/>
    <n v="0"/>
    <n v="0"/>
    <n v="0"/>
    <n v="0"/>
    <n v="0"/>
    <n v="0"/>
    <n v="0"/>
    <n v="0"/>
    <n v="0"/>
    <n v="0"/>
    <x v="3"/>
    <n v="0"/>
    <n v="0"/>
    <n v="0"/>
    <n v="0"/>
    <n v="0"/>
    <n v="0"/>
    <n v="0"/>
    <n v="0"/>
    <n v="0"/>
    <n v="0"/>
    <n v="0"/>
    <n v="0"/>
    <n v="0"/>
    <n v="0"/>
    <n v="0"/>
    <n v="0"/>
    <n v="0"/>
    <n v="0"/>
    <n v="0"/>
    <n v="0"/>
    <n v="0"/>
    <n v="0"/>
    <n v="0"/>
    <x v="3"/>
    <n v="0"/>
    <n v="0"/>
    <n v="0"/>
    <n v="0"/>
    <n v="0"/>
    <n v="0"/>
    <n v="0"/>
    <n v="0"/>
    <n v="0"/>
    <n v="0"/>
    <n v="0"/>
    <n v="0"/>
    <n v="0"/>
    <n v="0"/>
    <n v="0"/>
    <n v="0"/>
    <n v="0"/>
  </r>
  <r>
    <x v="13"/>
    <n v="0"/>
    <n v="0"/>
    <n v="0"/>
    <n v="0"/>
    <n v="0"/>
    <n v="0"/>
    <n v="0"/>
    <n v="0"/>
    <n v="0"/>
    <n v="0"/>
    <n v="0"/>
    <n v="0"/>
    <n v="0"/>
    <n v="0"/>
    <x v="3"/>
    <n v="0"/>
    <n v="0"/>
    <n v="0"/>
    <n v="0"/>
    <n v="0"/>
    <n v="0"/>
    <n v="0"/>
    <n v="0"/>
    <n v="0"/>
    <n v="0"/>
    <n v="0"/>
    <n v="0"/>
    <n v="0"/>
    <n v="0"/>
    <n v="0"/>
    <n v="0"/>
    <n v="0"/>
    <n v="0"/>
    <n v="0"/>
    <n v="0"/>
    <n v="0"/>
    <n v="0"/>
    <n v="0"/>
    <x v="3"/>
    <n v="0"/>
    <n v="0"/>
    <n v="0"/>
    <n v="0"/>
    <n v="0"/>
    <n v="0"/>
    <n v="0"/>
    <n v="0"/>
    <n v="0"/>
    <n v="0"/>
    <n v="0"/>
    <n v="0"/>
    <n v="0"/>
    <n v="0"/>
    <n v="0"/>
    <n v="0"/>
    <n v="0"/>
  </r>
  <r>
    <x v="13"/>
    <n v="0"/>
    <n v="0"/>
    <n v="0"/>
    <n v="0"/>
    <n v="0"/>
    <n v="0"/>
    <n v="0"/>
    <n v="0"/>
    <n v="0"/>
    <n v="0"/>
    <n v="0"/>
    <n v="0"/>
    <n v="0"/>
    <n v="0"/>
    <x v="3"/>
    <n v="0"/>
    <n v="0"/>
    <n v="0"/>
    <n v="0"/>
    <n v="0"/>
    <n v="0"/>
    <n v="0"/>
    <n v="0"/>
    <n v="0"/>
    <n v="0"/>
    <n v="0"/>
    <n v="0"/>
    <n v="0"/>
    <n v="0"/>
    <n v="0"/>
    <n v="0"/>
    <n v="0"/>
    <n v="0"/>
    <n v="0"/>
    <n v="0"/>
    <n v="0"/>
    <n v="0"/>
    <n v="0"/>
    <x v="3"/>
    <n v="0"/>
    <n v="0"/>
    <n v="0"/>
    <n v="0"/>
    <n v="0"/>
    <n v="0"/>
    <n v="0"/>
    <n v="0"/>
    <n v="0"/>
    <n v="0"/>
    <n v="0"/>
    <n v="0"/>
    <n v="0"/>
    <n v="0"/>
    <n v="0"/>
    <n v="0"/>
    <n v="0"/>
  </r>
  <r>
    <x v="13"/>
    <n v="0"/>
    <n v="0"/>
    <n v="0"/>
    <n v="0"/>
    <n v="0"/>
    <n v="0"/>
    <n v="0"/>
    <n v="0"/>
    <n v="0"/>
    <n v="0"/>
    <n v="0"/>
    <n v="0"/>
    <n v="0"/>
    <n v="0"/>
    <x v="3"/>
    <n v="0"/>
    <n v="0"/>
    <n v="0"/>
    <n v="0"/>
    <n v="0"/>
    <n v="0"/>
    <n v="0"/>
    <n v="0"/>
    <n v="0"/>
    <n v="0"/>
    <n v="0"/>
    <n v="0"/>
    <n v="0"/>
    <n v="0"/>
    <n v="0"/>
    <n v="0"/>
    <n v="0"/>
    <n v="0"/>
    <n v="0"/>
    <n v="0"/>
    <n v="0"/>
    <n v="0"/>
    <n v="0"/>
    <x v="3"/>
    <n v="0"/>
    <n v="0"/>
    <n v="0"/>
    <n v="0"/>
    <n v="0"/>
    <n v="0"/>
    <n v="0"/>
    <n v="0"/>
    <n v="0"/>
    <n v="0"/>
    <n v="0"/>
    <n v="0"/>
    <n v="0"/>
    <n v="0"/>
    <n v="0"/>
    <n v="0"/>
    <n v="0"/>
  </r>
  <r>
    <x v="13"/>
    <n v="0"/>
    <n v="0"/>
    <n v="0"/>
    <n v="0"/>
    <n v="0"/>
    <n v="0"/>
    <n v="0"/>
    <n v="0"/>
    <n v="0"/>
    <n v="0"/>
    <n v="0"/>
    <n v="0"/>
    <n v="0"/>
    <n v="0"/>
    <x v="3"/>
    <n v="0"/>
    <n v="0"/>
    <n v="0"/>
    <n v="0"/>
    <n v="0"/>
    <n v="0"/>
    <n v="0"/>
    <n v="0"/>
    <n v="0"/>
    <n v="0"/>
    <n v="0"/>
    <n v="0"/>
    <n v="0"/>
    <n v="0"/>
    <n v="0"/>
    <n v="0"/>
    <n v="0"/>
    <n v="0"/>
    <n v="0"/>
    <n v="0"/>
    <n v="0"/>
    <n v="0"/>
    <n v="0"/>
    <x v="3"/>
    <n v="0"/>
    <n v="0"/>
    <n v="0"/>
    <n v="0"/>
    <n v="0"/>
    <n v="0"/>
    <n v="0"/>
    <n v="0"/>
    <n v="0"/>
    <n v="0"/>
    <n v="0"/>
    <n v="0"/>
    <n v="0"/>
    <n v="0"/>
    <n v="0"/>
    <n v="0"/>
    <n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4">
  <r>
    <x v="0"/>
    <s v="ADM-O1"/>
    <s v="reputacional"/>
    <s v="registros inadecuados en el aplicativo websafi"/>
    <s v="inconsistencias en los documentos que presentan para realizar ingresos de bienes muebles y publicaciones"/>
    <s v="Falta de conocimiento en la utilización de la Software Institucional Web Safi"/>
    <s v="Posibilidad de afectación reputacional por registros inadecuados en el aplicativo websafi debido a inconsistencias en los documentos que presentan para realizar ingresos de bienes muebles y publicaciones"/>
    <x v="0"/>
    <x v="0"/>
    <s v="Comprobante de Ingreso "/>
    <s v="La entidad con algunos usuarios de relevancia frente al logro de los objetivos"/>
    <s v="Media"/>
    <n v="0.6"/>
    <s v="Moderado"/>
    <n v="0.6"/>
    <s v="Moderado"/>
    <n v="11"/>
    <n v="1"/>
    <s v="Técnico del Grupo recursos físicos_x000a__x000a_Profesional especializado bodega de publicaciones"/>
    <s v="Verificar la integridad del registro antes de validar el comprobante de ingreso"/>
    <s v="a través de la comparación de lo registrado en WebSafi con los documentos que soportan la adquisición del bien (factura, contrato o memorando interno de autorización)"/>
    <x v="0"/>
    <x v="0"/>
    <n v="0.4"/>
    <s v="Probabilidad"/>
    <n v="0.34799999999999998"/>
    <n v="0.15000000000000002"/>
    <x v="0"/>
    <x v="0"/>
    <x v="0"/>
    <s v="Baja"/>
    <n v="0.36"/>
    <s v="Moderado"/>
    <n v="0.6"/>
    <s v="Moderado"/>
    <s v="Baja"/>
    <n v="0.252"/>
    <s v="Moderado"/>
    <n v="0.44999999999999996"/>
    <x v="0"/>
    <n v="10"/>
    <s v="Reducir (mitigar)"/>
    <s v="Actualizar los procedimientos de inventarios de recursos físicos"/>
    <s v="Profesionales de Recursos Físicos"/>
    <d v="2023-11-30T00:00:00"/>
    <d v="2023-10-17T00:00:00"/>
    <s v="https://sig.caroycuervo.gov.co/DocumentosSIG/ADM-P-1.pdf"/>
    <x v="0"/>
    <s v="Se aprobó y publicó el procedimiento de Gestión de inventarios._x000a__x000a_Para la parte de inventarios se solicitará acompañamiento al Grupo de Planeación en el mes de octubre"/>
    <s v="3 comprobantes de ingreso (a modo de ejemplo)"/>
    <s v="En el trimestre se ha verificado la integridad de los documentos a través de la validación de todos los soportes allegados con las respectivas solicitudes (entradas, salidas y traslados)"/>
    <x v="0"/>
    <x v="0"/>
    <x v="0"/>
    <x v="0"/>
    <x v="0"/>
    <s v="Sin observaciones"/>
    <s v="Sí"/>
    <s v="Sí"/>
    <s v="Sin observaciones"/>
  </r>
  <r>
    <x v="0"/>
    <m/>
    <m/>
    <m/>
    <m/>
    <s v="Digitalización equivocada por los funcionarios encargados de alimentar el aplicativo Web Safi"/>
    <m/>
    <x v="1"/>
    <x v="1"/>
    <m/>
    <m/>
    <m/>
    <m/>
    <m/>
    <m/>
    <m/>
    <m/>
    <n v="2"/>
    <s v="Auxiliar administrativo y técnico bodega de bienes_x000a__x000a_Profesional especializado bodega de publicaciones"/>
    <s v="Comparar el informe del Web Safi con  las existencias en bodega"/>
    <s v="a través del chequeo aleatorio de la información arrojada por el sistema"/>
    <x v="1"/>
    <x v="0"/>
    <n v="0.3"/>
    <s v="Probabilidad"/>
    <m/>
    <m/>
    <x v="1"/>
    <x v="1"/>
    <x v="1"/>
    <s v="Baja"/>
    <n v="0.252"/>
    <s v="Moderado"/>
    <n v="0.6"/>
    <s v="Moderado"/>
    <m/>
    <m/>
    <m/>
    <m/>
    <x v="1"/>
    <m/>
    <m/>
    <m/>
    <m/>
    <m/>
    <m/>
    <m/>
    <x v="1"/>
    <m/>
    <s v="Informe parcial toma física"/>
    <s v="En el trimestre se realizó inventario de la bodega, de acuerdo al inventario de bienes que se viene adelantando en toda la Entidad."/>
    <x v="1"/>
    <x v="1"/>
    <x v="1"/>
    <x v="1"/>
    <x v="1"/>
    <m/>
    <m/>
    <m/>
    <m/>
  </r>
  <r>
    <x v="0"/>
    <m/>
    <m/>
    <m/>
    <m/>
    <s v="Selección errónea de bodega equivocada o identificación de la clase del insumo o producto a la hora de ingresar un bien mueble, elementos de consumo o publicación"/>
    <m/>
    <x v="1"/>
    <x v="1"/>
    <m/>
    <m/>
    <m/>
    <m/>
    <m/>
    <m/>
    <m/>
    <m/>
    <n v="3"/>
    <s v="Profesional Contable del Grupo de Financiera"/>
    <s v="Conciliar SIIF Nación y WEB SAFI"/>
    <s v="a través de la comparación de documentos y sus respectivos ajustes"/>
    <x v="2"/>
    <x v="0"/>
    <n v="0.25"/>
    <s v="Impacto"/>
    <m/>
    <m/>
    <x v="0"/>
    <x v="1"/>
    <x v="1"/>
    <s v="Baja"/>
    <n v="0.252"/>
    <s v="Moderado"/>
    <n v="0.44999999999999996"/>
    <s v="Moderado"/>
    <m/>
    <m/>
    <m/>
    <m/>
    <x v="1"/>
    <m/>
    <m/>
    <m/>
    <m/>
    <m/>
    <m/>
    <m/>
    <x v="1"/>
    <m/>
    <m/>
    <s v="En el trimestre no se materializó el riesgo, por lo tanto no se activó el control"/>
    <x v="1"/>
    <x v="1"/>
    <x v="1"/>
    <x v="1"/>
    <x v="1"/>
    <m/>
    <m/>
    <m/>
    <m/>
  </r>
  <r>
    <x v="0"/>
    <m/>
    <m/>
    <m/>
    <m/>
    <s v="Documentación y lineamientos desactualizados al interior del proceso"/>
    <m/>
    <x v="1"/>
    <x v="1"/>
    <m/>
    <m/>
    <m/>
    <m/>
    <m/>
    <m/>
    <m/>
    <m/>
    <n v="4"/>
    <m/>
    <m/>
    <m/>
    <x v="3"/>
    <x v="1"/>
    <s v=""/>
    <s v=""/>
    <m/>
    <m/>
    <x v="2"/>
    <x v="2"/>
    <x v="2"/>
    <s v=""/>
    <s v=""/>
    <s v=""/>
    <s v=""/>
    <s v=""/>
    <m/>
    <m/>
    <m/>
    <m/>
    <x v="1"/>
    <m/>
    <m/>
    <m/>
    <m/>
    <m/>
    <m/>
    <m/>
    <x v="1"/>
    <m/>
    <m/>
    <m/>
    <x v="1"/>
    <x v="1"/>
    <x v="1"/>
    <x v="1"/>
    <x v="1"/>
    <m/>
    <m/>
    <m/>
    <m/>
  </r>
  <r>
    <x v="0"/>
    <m/>
    <m/>
    <m/>
    <m/>
    <m/>
    <m/>
    <x v="1"/>
    <x v="1"/>
    <m/>
    <m/>
    <m/>
    <m/>
    <m/>
    <m/>
    <m/>
    <m/>
    <n v="5"/>
    <m/>
    <m/>
    <m/>
    <x v="3"/>
    <x v="1"/>
    <s v=""/>
    <s v=""/>
    <m/>
    <m/>
    <x v="2"/>
    <x v="2"/>
    <x v="2"/>
    <s v=""/>
    <s v=""/>
    <s v=""/>
    <s v=""/>
    <s v=""/>
    <m/>
    <m/>
    <m/>
    <m/>
    <x v="1"/>
    <m/>
    <m/>
    <m/>
    <m/>
    <m/>
    <m/>
    <m/>
    <x v="1"/>
    <m/>
    <m/>
    <m/>
    <x v="1"/>
    <x v="1"/>
    <x v="1"/>
    <x v="1"/>
    <x v="1"/>
    <m/>
    <m/>
    <m/>
    <m/>
  </r>
  <r>
    <x v="0"/>
    <m/>
    <m/>
    <m/>
    <m/>
    <m/>
    <m/>
    <x v="1"/>
    <x v="1"/>
    <m/>
    <m/>
    <m/>
    <m/>
    <m/>
    <m/>
    <m/>
    <m/>
    <n v="6"/>
    <m/>
    <m/>
    <m/>
    <x v="3"/>
    <x v="1"/>
    <s v=""/>
    <s v=""/>
    <m/>
    <m/>
    <x v="2"/>
    <x v="2"/>
    <x v="2"/>
    <s v=""/>
    <s v=""/>
    <s v=""/>
    <s v=""/>
    <s v=""/>
    <m/>
    <m/>
    <m/>
    <m/>
    <x v="1"/>
    <m/>
    <m/>
    <m/>
    <m/>
    <m/>
    <m/>
    <m/>
    <x v="1"/>
    <m/>
    <m/>
    <m/>
    <x v="1"/>
    <x v="1"/>
    <x v="1"/>
    <x v="1"/>
    <x v="1"/>
    <m/>
    <m/>
    <m/>
    <m/>
  </r>
  <r>
    <x v="0"/>
    <s v="ADM-O2"/>
    <s v="económica"/>
    <s v="daños en los equipos tecnológicos"/>
    <s v="debido a la intermitencia en el suministro de energía eléctrica en la sede Yerbabuena"/>
    <s v="Insuficiencia en la capacidad de la planta eléctrica para áreas administrativas de la sede Yerbabuena"/>
    <s v="Posibilidad de afectación económica por daños en los equipos tecnológicos debido a la intermitencia en el suministro de energía eléctrica en la sede Yerbabuena y Bogotá"/>
    <x v="2"/>
    <x v="2"/>
    <s v="Equipos tecnológicos"/>
    <s v="Entre 50 y 100 SMLMV"/>
    <s v="Media"/>
    <n v="0.6"/>
    <s v="Moderado"/>
    <n v="0.6"/>
    <s v="Moderado"/>
    <n v="11"/>
    <n v="1"/>
    <s v="Rol Soporte Técnico Yerbabuena - Grupo de Tecnologías de la Información"/>
    <s v="Verificar el apagado controlado del datacenter de acuerdo a la capacidad que tiene la UPS"/>
    <s v="informando a la supervisión del contrato las actividades realizadas"/>
    <x v="0"/>
    <x v="0"/>
    <n v="0.4"/>
    <s v="Probabilidad"/>
    <n v="0.24"/>
    <n v="0.15000000000000002"/>
    <x v="0"/>
    <x v="1"/>
    <x v="1"/>
    <s v="Baja"/>
    <n v="0.36"/>
    <s v="Moderado"/>
    <n v="0.6"/>
    <s v="Moderado"/>
    <s v="Baja"/>
    <n v="0.36"/>
    <s v="Moderado"/>
    <n v="0.44999999999999996"/>
    <x v="0"/>
    <n v="10"/>
    <s v="Reducir (mitigar)"/>
    <s v="Revisar la posibilidad de cambio de las baterías de las UPS a través del contrato de mantenimiento, con el propósito de que haya más tiempo para realizar el apagado controlado de los equipos del Datacenter"/>
    <s v="Profesional especializado Grupo de Tecnologías de la Información"/>
    <d v="2023-11-17T00:00:00"/>
    <d v="2023-10-18T00:00:00"/>
    <s v="Comunicación interna informativo _x000a__x000a_Pantallazos de informe sobre actualización de servidores y almacenamiento"/>
    <x v="0"/>
    <s v="Se solicita ajustar la fecha para su respectivo cumplimiento en la vigencia 2024 debido a que en la vigencia 2022 ya se contrató el mantenimiento y cambio de bateria. _x000a__x000a_En cuanto a acciones adelantadas para la reducción del riesgo, el sábado 7 de octubre se realizó un apagado controlado con el fin de revisar que las UPS estuvieran funcionando correctamente"/>
    <m/>
    <s v="En el tercer trimestre no se ha presentado ausensia de energia, por lo cual el control no se ha activado"/>
    <x v="0"/>
    <x v="0"/>
    <x v="2"/>
    <x v="2"/>
    <x v="0"/>
    <s v="1. Sin soporte de las evidencias de ejecución del control_x000a_2. El control no se encuentra documentado"/>
    <s v="Sí"/>
    <s v="Sí"/>
    <s v="Se sugiere identificar controles y actividades del plan de reducción que fortalezcan la gestión del riesgo y reduzcan la probabilidad de materialización"/>
  </r>
  <r>
    <x v="0"/>
    <m/>
    <m/>
    <m/>
    <m/>
    <s v="Intermitencia en el suministro de energía eléctrica en la sede Yerbabuena"/>
    <m/>
    <x v="1"/>
    <x v="1"/>
    <m/>
    <m/>
    <m/>
    <m/>
    <m/>
    <m/>
    <m/>
    <m/>
    <n v="2"/>
    <s v="Profesional especializado Grupo de Tecnologías de la Información"/>
    <s v="Informar por medio de un informe a las directivas del ICC el daño de equipos tecnológicos "/>
    <s v="con el fin de determinar las acciones correspondientes a realizar con la asignación de recursos"/>
    <x v="2"/>
    <x v="0"/>
    <n v="0.25"/>
    <s v="Impacto"/>
    <m/>
    <m/>
    <x v="0"/>
    <x v="1"/>
    <x v="1"/>
    <s v="Baja"/>
    <n v="0.36"/>
    <s v="Moderado"/>
    <n v="0.44999999999999996"/>
    <s v="Moderado"/>
    <m/>
    <m/>
    <m/>
    <m/>
    <x v="1"/>
    <m/>
    <s v="Reducir (mitigar)"/>
    <s v="Solicitud a la Subdirección Administrativa y Financiera de la priorización de recursos para la adecuación y mejoramiento de la infraestructura eléctrica de la Hacienda Yerbabuena"/>
    <s v="Profesionales de Recursos Físicos y rol arquitecto"/>
    <d v="2023-12-31T00:00:00"/>
    <d v="2023-10-19T00:00:00"/>
    <s v="Correo electrónico enviado a Gestión Contractual"/>
    <x v="0"/>
    <s v="Durante el tercer trimestre se adelantaron los estudios previos de una adecuación del cuarto eléctrico, que consiste en retirar el medidor del cuarto y dejarlo según la norma de ENEL. _x000a_En el último trimestre durante la proyección del Plan Anual de Adquisiciones 2024 del proceso Gestión y de Bienes y Servicios, se priorizará la respectiva solicitud, sin embargo, se entrarán a revisar varios aspectos ya que se tiene entendido que hace un tiempo había un estudio de cambio de red eléctrica en la sede pero no se obtuvo respuesta favorable del Ministerio de las Culturas"/>
    <m/>
    <s v="En el tercer trimestre no se materializó el riesgo, por lo cual el control no se activó"/>
    <x v="1"/>
    <x v="1"/>
    <x v="1"/>
    <x v="1"/>
    <x v="1"/>
    <m/>
    <m/>
    <m/>
    <m/>
  </r>
  <r>
    <x v="0"/>
    <m/>
    <m/>
    <m/>
    <m/>
    <m/>
    <m/>
    <x v="1"/>
    <x v="1"/>
    <m/>
    <m/>
    <m/>
    <m/>
    <m/>
    <m/>
    <m/>
    <m/>
    <n v="3"/>
    <m/>
    <m/>
    <m/>
    <x v="3"/>
    <x v="1"/>
    <s v=""/>
    <s v=""/>
    <m/>
    <m/>
    <x v="2"/>
    <x v="2"/>
    <x v="2"/>
    <s v=""/>
    <s v=""/>
    <s v=""/>
    <s v=""/>
    <s v=""/>
    <m/>
    <m/>
    <m/>
    <m/>
    <x v="1"/>
    <m/>
    <m/>
    <m/>
    <m/>
    <m/>
    <m/>
    <m/>
    <x v="1"/>
    <m/>
    <m/>
    <m/>
    <x v="1"/>
    <x v="1"/>
    <x v="1"/>
    <x v="1"/>
    <x v="1"/>
    <m/>
    <m/>
    <m/>
    <m/>
  </r>
  <r>
    <x v="0"/>
    <m/>
    <m/>
    <m/>
    <m/>
    <m/>
    <m/>
    <x v="1"/>
    <x v="1"/>
    <m/>
    <m/>
    <m/>
    <m/>
    <m/>
    <m/>
    <m/>
    <m/>
    <n v="4"/>
    <m/>
    <m/>
    <m/>
    <x v="3"/>
    <x v="1"/>
    <s v=""/>
    <s v=""/>
    <m/>
    <m/>
    <x v="2"/>
    <x v="2"/>
    <x v="2"/>
    <s v=""/>
    <s v=""/>
    <s v=""/>
    <s v=""/>
    <s v=""/>
    <m/>
    <m/>
    <m/>
    <m/>
    <x v="1"/>
    <m/>
    <m/>
    <m/>
    <m/>
    <m/>
    <m/>
    <m/>
    <x v="1"/>
    <m/>
    <m/>
    <m/>
    <x v="1"/>
    <x v="1"/>
    <x v="1"/>
    <x v="1"/>
    <x v="1"/>
    <m/>
    <m/>
    <m/>
    <m/>
  </r>
  <r>
    <x v="0"/>
    <m/>
    <m/>
    <m/>
    <m/>
    <m/>
    <m/>
    <x v="1"/>
    <x v="1"/>
    <m/>
    <m/>
    <m/>
    <m/>
    <m/>
    <m/>
    <m/>
    <m/>
    <n v="5"/>
    <m/>
    <m/>
    <m/>
    <x v="3"/>
    <x v="1"/>
    <s v=""/>
    <s v=""/>
    <m/>
    <m/>
    <x v="2"/>
    <x v="2"/>
    <x v="2"/>
    <s v=""/>
    <s v=""/>
    <s v=""/>
    <s v=""/>
    <s v=""/>
    <m/>
    <m/>
    <m/>
    <m/>
    <x v="1"/>
    <m/>
    <m/>
    <m/>
    <m/>
    <m/>
    <m/>
    <m/>
    <x v="1"/>
    <m/>
    <m/>
    <m/>
    <x v="1"/>
    <x v="1"/>
    <x v="1"/>
    <x v="1"/>
    <x v="1"/>
    <m/>
    <m/>
    <m/>
    <m/>
  </r>
  <r>
    <x v="0"/>
    <m/>
    <m/>
    <m/>
    <m/>
    <m/>
    <m/>
    <x v="1"/>
    <x v="1"/>
    <m/>
    <m/>
    <m/>
    <m/>
    <m/>
    <m/>
    <m/>
    <m/>
    <n v="6"/>
    <m/>
    <m/>
    <m/>
    <x v="3"/>
    <x v="1"/>
    <s v=""/>
    <s v=""/>
    <m/>
    <m/>
    <x v="2"/>
    <x v="2"/>
    <x v="2"/>
    <s v=""/>
    <s v=""/>
    <s v=""/>
    <s v=""/>
    <s v=""/>
    <m/>
    <m/>
    <m/>
    <m/>
    <x v="1"/>
    <m/>
    <m/>
    <m/>
    <m/>
    <m/>
    <m/>
    <m/>
    <x v="1"/>
    <m/>
    <m/>
    <m/>
    <x v="1"/>
    <x v="1"/>
    <x v="1"/>
    <x v="1"/>
    <x v="1"/>
    <m/>
    <m/>
    <m/>
    <m/>
  </r>
  <r>
    <x v="1"/>
    <s v="ADQ-O1"/>
    <s v="reputacional"/>
    <s v="demoras en la suscripción de procesos contractuales"/>
    <s v="retrasos en la estructuración, revisión y aprobación del trámite precontractual"/>
    <s v="Falta de claridad en las necesidades de la contratación que requiere la entidad"/>
    <s v="Posibilidad de afectación reputacional por demoras en la suscripción de procesos contractuales debido a retrasos en la estructuración, revisión y aprobación del trámite precontractual"/>
    <x v="0"/>
    <x v="3"/>
    <s v="Estudios previos"/>
    <s v="La entidad con algunos usuarios de relevancia frente al logro de los objetivos"/>
    <s v="Media"/>
    <n v="0.6"/>
    <s v="Moderado"/>
    <n v="0.6"/>
    <s v="Moderado"/>
    <n v="11"/>
    <n v="1"/>
    <s v="Área solicitante, profesionales del Grupo de Gestión Contractual, del Grupo de Gestión Financiera y Grupo de Planeación y de Relacionamiento con el Ciudadano"/>
    <s v="Revisar que los estudios previos y demás documentos precontractuales cumplan con las necesidades del Instituto y con los requisitos legalmente establecidos "/>
    <s v="a través del cumplimiento de los formatos establecidos para las distintas modalidades de selección y la validación de la necesidad con el plan de adquisiciones y plan de acción"/>
    <x v="0"/>
    <x v="0"/>
    <n v="0.4"/>
    <s v="Probabilidad"/>
    <n v="0.34799999999999998"/>
    <n v="0.15000000000000002"/>
    <x v="1"/>
    <x v="1"/>
    <x v="1"/>
    <s v="Baja"/>
    <n v="0.36"/>
    <s v="Moderado"/>
    <n v="0.6"/>
    <s v="Moderado"/>
    <s v="Baja"/>
    <n v="0.252"/>
    <s v="Moderado"/>
    <n v="0.44999999999999996"/>
    <x v="0"/>
    <n v="10"/>
    <s v="Reducir (mitigar)"/>
    <s v="Publicar cápsulas informativas a las distintas áreas del ICC y evaluar la apropiación del conocimiento, a través del instrumento diseñado para tal fin"/>
    <s v="Profesionales y técnica del Grupo de Gestión contractual"/>
    <d v="2023-12-31T00:00:00"/>
    <d v="2023-10-17T00:00:00"/>
    <s v="Comunicación interna de invitación a capacitación en el mes de septiembre para el trámite contractual "/>
    <x v="0"/>
    <s v="Se tiene proyectado en el último trimestre gestionar las cápsulas del trámite precontractual con la respectiva evaluación._x000a_A la fecha se han adelantado actividades de socialización para el trámite contractual"/>
    <s v="A modo de ejemplo se anexan los estudios previos con observaciones derivadas de la revisión Grupo de Gestión Contractual, del Grupo de Gestión Financiera y Grupo de Planeación y de Relacionamiento con el Ciudadano"/>
    <s v="En el trimestre todos los estudios previos que derivaron en un proceso contractual contaron con revisión de Grupo de Gestión Contractual, del Grupo de Gestión Financiera y Grupo de Planeación y de Relacionamiento con el Ciudadano"/>
    <x v="0"/>
    <x v="0"/>
    <x v="0"/>
    <x v="0"/>
    <x v="0"/>
    <s v="Sin observaciones"/>
    <s v="Sí"/>
    <s v="Sí"/>
    <s v="Se recomienda priorizar la articulación del procedimiento &quot;elaboración de estudios y documentos previos&quot; con el fin de poder identificar tiempos y responsabilidades en esta etapa de la contratación. "/>
  </r>
  <r>
    <x v="1"/>
    <m/>
    <m/>
    <m/>
    <m/>
    <s v="Entrega tardía de estudios previos"/>
    <m/>
    <x v="1"/>
    <x v="1"/>
    <m/>
    <m/>
    <m/>
    <m/>
    <m/>
    <m/>
    <m/>
    <m/>
    <n v="2"/>
    <s v="Profesionales del Grupo de Gestión contractual"/>
    <s v="Verificar semanalmente que las áreas no presenten demora en la entrega de documentos"/>
    <s v="por medio de correos electrónicos o  la aplicación Teams a las áreas para que realicen la entrega de documentos necesarios para adelantar la contratación dentro de los plazos establecidos en el Plan Anual de Adquisiciones"/>
    <x v="1"/>
    <x v="0"/>
    <n v="0.3"/>
    <s v="Probabilidad"/>
    <m/>
    <m/>
    <x v="0"/>
    <x v="1"/>
    <x v="1"/>
    <s v="Baja"/>
    <n v="0.252"/>
    <s v="Moderado"/>
    <n v="0.6"/>
    <s v="Moderado"/>
    <m/>
    <m/>
    <m/>
    <m/>
    <x v="1"/>
    <m/>
    <s v="Reducir (mitigar)"/>
    <s v="Crear procedimiento precontractual donde se identifiquen tiempos o plazos definidos en las actividades establecidas en el trámite"/>
    <s v="Profesionales del Grupo de Gestión contractual"/>
    <d v="2023-08-31T00:00:00"/>
    <d v="2023-10-17T00:00:00"/>
    <s v="Correo con revisión del Grupo de Planeación_x000a__x000a_Documento revisado"/>
    <x v="0"/>
    <s v="El 28 de julio se remitió el documento para revisión metodológica, el 28 de agosto se recibieron las respectivas revisiones. _x000a__x000a_Actualmente se están trabajando en las observaciones, por lo cual se solicita ajustar la fecha de implementación a 31 de diciembre de 2023"/>
    <s v="A modo de ejemplo se anexan mensajes de correos electrónicos enviados en el trimestre"/>
    <s v="A través de mensajes de correos electrónicos dirigidos a las áreas solicitantes se les requiere el cumplimiento de la totalidad de los requisitos y el ajuste de la totalidad de las observaciones adelantadas en el proceso de revisión, exigidos para adelantar el trámite contractual"/>
    <x v="1"/>
    <x v="1"/>
    <x v="1"/>
    <x v="1"/>
    <x v="1"/>
    <m/>
    <m/>
    <m/>
    <m/>
  </r>
  <r>
    <x v="1"/>
    <m/>
    <m/>
    <m/>
    <m/>
    <s v="Actuaciones precontractuales sin el lleno de requisitos"/>
    <m/>
    <x v="1"/>
    <x v="1"/>
    <m/>
    <m/>
    <m/>
    <m/>
    <m/>
    <m/>
    <m/>
    <m/>
    <n v="3"/>
    <s v="Profesionales Grupo de gestión contractual "/>
    <s v="Adelantar acciones que motiven el inicio del trámite disciplinario, penal, fiscal y/o de lo contencioso administrativo"/>
    <s v="a través de la denuncia, quejas y/o solicitudes a los entes de control interno o externo"/>
    <x v="2"/>
    <x v="0"/>
    <n v="0.25"/>
    <s v="Impacto"/>
    <m/>
    <m/>
    <x v="0"/>
    <x v="1"/>
    <x v="1"/>
    <s v="Baja"/>
    <n v="0.252"/>
    <s v="Moderado"/>
    <n v="0.44999999999999996"/>
    <s v="Moderado"/>
    <m/>
    <m/>
    <m/>
    <m/>
    <x v="1"/>
    <m/>
    <m/>
    <m/>
    <m/>
    <m/>
    <m/>
    <m/>
    <x v="1"/>
    <m/>
    <m/>
    <s v="El control no se activó debido a que el riesgo no se materializó"/>
    <x v="1"/>
    <x v="1"/>
    <x v="1"/>
    <x v="1"/>
    <x v="1"/>
    <m/>
    <m/>
    <m/>
    <m/>
  </r>
  <r>
    <x v="1"/>
    <m/>
    <m/>
    <m/>
    <m/>
    <s v="Falta de tiempos o plazos definidos en las actividades establecidas en el procedimiento precontractual"/>
    <m/>
    <x v="1"/>
    <x v="1"/>
    <m/>
    <m/>
    <m/>
    <m/>
    <m/>
    <m/>
    <m/>
    <m/>
    <n v="4"/>
    <m/>
    <m/>
    <m/>
    <x v="3"/>
    <x v="1"/>
    <s v=""/>
    <m/>
    <m/>
    <m/>
    <x v="2"/>
    <x v="2"/>
    <x v="2"/>
    <s v=""/>
    <s v=""/>
    <s v=""/>
    <s v=""/>
    <s v=""/>
    <m/>
    <m/>
    <m/>
    <m/>
    <x v="1"/>
    <m/>
    <m/>
    <m/>
    <m/>
    <m/>
    <m/>
    <m/>
    <x v="1"/>
    <m/>
    <m/>
    <m/>
    <x v="1"/>
    <x v="1"/>
    <x v="1"/>
    <x v="1"/>
    <x v="1"/>
    <m/>
    <m/>
    <m/>
    <m/>
  </r>
  <r>
    <x v="1"/>
    <m/>
    <m/>
    <m/>
    <m/>
    <s v="Asignación de responsabilidad de elaboración de estudios previos en personal sin idoneidad y conocimiento de la necesidad"/>
    <m/>
    <x v="1"/>
    <x v="1"/>
    <m/>
    <m/>
    <m/>
    <m/>
    <m/>
    <m/>
    <m/>
    <m/>
    <n v="5"/>
    <m/>
    <m/>
    <m/>
    <x v="3"/>
    <x v="1"/>
    <s v=""/>
    <s v=""/>
    <m/>
    <m/>
    <x v="2"/>
    <x v="2"/>
    <x v="2"/>
    <s v=""/>
    <s v=""/>
    <s v=""/>
    <s v=""/>
    <s v=""/>
    <m/>
    <m/>
    <m/>
    <m/>
    <x v="1"/>
    <m/>
    <m/>
    <m/>
    <m/>
    <m/>
    <m/>
    <m/>
    <x v="1"/>
    <m/>
    <m/>
    <m/>
    <x v="1"/>
    <x v="1"/>
    <x v="1"/>
    <x v="1"/>
    <x v="1"/>
    <m/>
    <m/>
    <m/>
    <m/>
  </r>
  <r>
    <x v="1"/>
    <m/>
    <m/>
    <m/>
    <m/>
    <m/>
    <m/>
    <x v="1"/>
    <x v="1"/>
    <m/>
    <m/>
    <m/>
    <m/>
    <m/>
    <m/>
    <m/>
    <m/>
    <n v="6"/>
    <m/>
    <m/>
    <m/>
    <x v="3"/>
    <x v="1"/>
    <s v=""/>
    <s v=""/>
    <m/>
    <m/>
    <x v="2"/>
    <x v="2"/>
    <x v="2"/>
    <s v=""/>
    <s v=""/>
    <s v=""/>
    <s v=""/>
    <s v=""/>
    <m/>
    <m/>
    <m/>
    <m/>
    <x v="1"/>
    <m/>
    <m/>
    <m/>
    <m/>
    <m/>
    <m/>
    <m/>
    <x v="1"/>
    <m/>
    <m/>
    <m/>
    <x v="1"/>
    <x v="1"/>
    <x v="1"/>
    <x v="1"/>
    <x v="1"/>
    <m/>
    <m/>
    <m/>
    <m/>
  </r>
  <r>
    <x v="2"/>
    <s v="ALI-O1"/>
    <s v="reputacional"/>
    <s v="mala percepción de los grupos de interés"/>
    <s v="insuficiente capacidad de atención en los requerimiento en los tiempos previstos a las diferentes alianzas del ICC"/>
    <s v="Revisión jurídica inoportuna por las partes para continuar con el perfeccionamiento de los convenios misionales"/>
    <s v="Posibilidad de afectación reputacional por mala percepción de los grupos de interés debido a insuficiente capacidad de atención en los requerimiento en los tiempos previstos a las diferentes alianzas del ICC"/>
    <x v="0"/>
    <x v="4"/>
    <s v="convenios"/>
    <s v="La entidad a nivel nacional, con efecto publicitarios sostenible a nivel país"/>
    <s v="Baja"/>
    <n v="0.4"/>
    <s v="Catastrófico"/>
    <n v="1"/>
    <s v="Extremo"/>
    <n v="22"/>
    <n v="1"/>
    <s v="Asesora Dirección General"/>
    <s v="Revisar jurídicamente los documentos a enviar a las áreas jurídicas de las partes"/>
    <s v="permitiendo acelerar el proceso de alianzas"/>
    <x v="0"/>
    <x v="0"/>
    <n v="0.4"/>
    <s v="Probabilidad"/>
    <n v="0.25600000000000001"/>
    <n v="0.25"/>
    <x v="3"/>
    <x v="1"/>
    <x v="3"/>
    <s v="Baja"/>
    <n v="0.24"/>
    <s v="Catastrófico"/>
    <n v="1"/>
    <s v="Extremo"/>
    <s v="Muy Baja"/>
    <n v="0.14399999999999999"/>
    <s v="Mayor"/>
    <n v="0.75"/>
    <x v="2"/>
    <n v="13"/>
    <s v="Reducir (mitigar)"/>
    <s v="Ajustar procedimiento ALI-P-1_x000a_Asesoría en el establecimiento de las relaciones interinstitucionales con el fin de especificar los tiempos de revisión de las minutas de los acuerdos"/>
    <s v="Asesora Dirección General"/>
    <d v="2023-08-29T00:00:00"/>
    <m/>
    <m/>
    <x v="1"/>
    <m/>
    <m/>
    <m/>
    <x v="0"/>
    <x v="0"/>
    <x v="2"/>
    <x v="2"/>
    <x v="0"/>
    <s v="1. Riesgo residual mayor con un nivel de severidad alto, sin evidencias ni observaciones de la ejecución de los tres (3) controles ni del  (1) planes de reducción._x000a_2. Se identificaron 3 controles, todos manuales y sólo dos (2) documentados.  Se sugiere incluir acciones para su documentación; por otra parte, no se identifica donde se encuentran documentados los controles,_x000a_3. No es posible identificar si se ha presentado la materialización de este riesgo."/>
    <s v="No"/>
    <s v="No"/>
    <s v="No se remite reporte de gestión del riesgo por parte del proceso"/>
  </r>
  <r>
    <x v="2"/>
    <m/>
    <m/>
    <m/>
    <m/>
    <s v="Recurso económico insuficiente para cumplimiento de los objetivos institucionales"/>
    <m/>
    <x v="1"/>
    <x v="1"/>
    <m/>
    <m/>
    <m/>
    <m/>
    <m/>
    <m/>
    <m/>
    <m/>
    <n v="2"/>
    <s v="Asesora Dirección General"/>
    <s v="Verificar la aplicación de puntos de control  "/>
    <s v="a través de la revisión procedimental del ALI-P-1/Asesoría en el establecimiento de las relaciones interinstitucionales"/>
    <x v="0"/>
    <x v="0"/>
    <n v="0.4"/>
    <s v="Probabilidad"/>
    <m/>
    <m/>
    <x v="1"/>
    <x v="1"/>
    <x v="1"/>
    <s v="Muy Baja"/>
    <n v="0.14399999999999999"/>
    <s v="Catastrófico"/>
    <n v="1"/>
    <s v="Extremo"/>
    <m/>
    <m/>
    <m/>
    <m/>
    <x v="1"/>
    <m/>
    <m/>
    <m/>
    <m/>
    <m/>
    <m/>
    <m/>
    <x v="1"/>
    <m/>
    <m/>
    <m/>
    <x v="1"/>
    <x v="1"/>
    <x v="1"/>
    <x v="1"/>
    <x v="1"/>
    <m/>
    <m/>
    <m/>
    <m/>
  </r>
  <r>
    <x v="2"/>
    <m/>
    <m/>
    <m/>
    <m/>
    <s v="Disposiciones legales limitantes debido a la doble naturaleza del instituto para llegar a acuerdos con otras instituciones y entidades"/>
    <m/>
    <x v="1"/>
    <x v="1"/>
    <m/>
    <m/>
    <m/>
    <m/>
    <m/>
    <m/>
    <m/>
    <m/>
    <n v="3"/>
    <s v="Asesora Dirección General"/>
    <s v="Revisar los compromisos establecidos y firmados junto con la entidad cooperante "/>
    <s v="para que se tomen las medidas que correspondan y se elabore otrosí al convenio que se ajuste a las capacidades de los mismos"/>
    <x v="2"/>
    <x v="0"/>
    <n v="0.25"/>
    <s v="Impacto"/>
    <m/>
    <m/>
    <x v="0"/>
    <x v="0"/>
    <x v="1"/>
    <s v="Muy Baja"/>
    <n v="0.14399999999999999"/>
    <s v="Mayor"/>
    <n v="0.75"/>
    <s v="Alto"/>
    <m/>
    <m/>
    <m/>
    <m/>
    <x v="1"/>
    <m/>
    <m/>
    <m/>
    <m/>
    <m/>
    <m/>
    <m/>
    <x v="1"/>
    <m/>
    <m/>
    <m/>
    <x v="1"/>
    <x v="1"/>
    <x v="1"/>
    <x v="1"/>
    <x v="1"/>
    <m/>
    <m/>
    <m/>
    <m/>
  </r>
  <r>
    <x v="2"/>
    <m/>
    <m/>
    <m/>
    <m/>
    <m/>
    <m/>
    <x v="1"/>
    <x v="1"/>
    <m/>
    <m/>
    <m/>
    <m/>
    <m/>
    <m/>
    <m/>
    <m/>
    <n v="4"/>
    <m/>
    <m/>
    <m/>
    <x v="3"/>
    <x v="1"/>
    <s v=""/>
    <s v=""/>
    <m/>
    <m/>
    <x v="2"/>
    <x v="2"/>
    <x v="2"/>
    <s v=""/>
    <s v=""/>
    <s v=""/>
    <s v=""/>
    <s v=""/>
    <m/>
    <m/>
    <m/>
    <m/>
    <x v="1"/>
    <m/>
    <m/>
    <m/>
    <m/>
    <m/>
    <m/>
    <m/>
    <x v="1"/>
    <m/>
    <m/>
    <m/>
    <x v="1"/>
    <x v="1"/>
    <x v="1"/>
    <x v="1"/>
    <x v="1"/>
    <m/>
    <m/>
    <m/>
    <m/>
  </r>
  <r>
    <x v="2"/>
    <m/>
    <m/>
    <m/>
    <m/>
    <m/>
    <m/>
    <x v="1"/>
    <x v="1"/>
    <m/>
    <m/>
    <m/>
    <m/>
    <m/>
    <m/>
    <m/>
    <m/>
    <n v="5"/>
    <m/>
    <m/>
    <m/>
    <x v="3"/>
    <x v="1"/>
    <s v=""/>
    <s v=""/>
    <m/>
    <m/>
    <x v="2"/>
    <x v="2"/>
    <x v="2"/>
    <s v=""/>
    <s v=""/>
    <s v=""/>
    <s v=""/>
    <s v=""/>
    <m/>
    <m/>
    <m/>
    <m/>
    <x v="1"/>
    <m/>
    <m/>
    <m/>
    <m/>
    <m/>
    <m/>
    <m/>
    <x v="1"/>
    <m/>
    <m/>
    <m/>
    <x v="1"/>
    <x v="1"/>
    <x v="1"/>
    <x v="1"/>
    <x v="1"/>
    <m/>
    <m/>
    <m/>
    <m/>
  </r>
  <r>
    <x v="2"/>
    <m/>
    <m/>
    <m/>
    <m/>
    <m/>
    <m/>
    <x v="1"/>
    <x v="1"/>
    <m/>
    <m/>
    <m/>
    <m/>
    <m/>
    <m/>
    <m/>
    <m/>
    <n v="6"/>
    <m/>
    <m/>
    <m/>
    <x v="3"/>
    <x v="1"/>
    <s v=""/>
    <s v=""/>
    <m/>
    <m/>
    <x v="2"/>
    <x v="2"/>
    <x v="2"/>
    <s v=""/>
    <s v=""/>
    <s v=""/>
    <s v=""/>
    <s v=""/>
    <m/>
    <m/>
    <m/>
    <m/>
    <x v="1"/>
    <m/>
    <m/>
    <m/>
    <m/>
    <m/>
    <m/>
    <m/>
    <x v="1"/>
    <m/>
    <m/>
    <m/>
    <x v="1"/>
    <x v="1"/>
    <x v="1"/>
    <x v="1"/>
    <x v="1"/>
    <m/>
    <m/>
    <m/>
    <m/>
  </r>
  <r>
    <x v="3"/>
    <s v="APR-O1"/>
    <s v="reputacional"/>
    <s v="publicaciones con falencias en la edición en sus diferentes formatos (corrección de estilo o diagramación)"/>
    <s v="falta de revisión de las actividades de corrección, diagramación y parámetros de edición según especificaciones de las bibliotecas, colecciones y series editoriales existentes"/>
    <s v="Falta de tecnología actualizada para que las herramientas ofimáticas funcionen de manera adecuada"/>
    <s v="Posibilidad de afectación reputacional por publicaciones con falencias en la edición en sus diferentes formatos (corrección de estilo o diagramación) debido a falta de revisión de las actividades de corrección, diagramación y parámetros de edición según especificaciones de las bibliotecas, colecciones y series editoriales existentes"/>
    <x v="3"/>
    <x v="4"/>
    <s v="Títulos impresos y digitales"/>
    <s v="La entidad con efecto publicitario sostenido a nivel de sector administrativo, nivel departamental o municipal"/>
    <s v="Baja"/>
    <n v="0.4"/>
    <s v="Mayor"/>
    <n v="0.8"/>
    <s v="Alto"/>
    <n v="16"/>
    <n v="1"/>
    <s v="Técnicos y profesional con roles de correctores de estilo y contratista rol diagramador del Grupo de Sello Editorial"/>
    <s v="Cotejar la versión de la inserción de la corrección de estilo "/>
    <s v="con la diagramación o la armada de la publicación"/>
    <x v="0"/>
    <x v="0"/>
    <n v="0.4"/>
    <s v="Probabilidad"/>
    <n v="0.31360000000000005"/>
    <n v="0.19999999999999996"/>
    <x v="0"/>
    <x v="1"/>
    <x v="1"/>
    <s v="Baja"/>
    <n v="0.24"/>
    <s v="Mayor"/>
    <n v="0.8"/>
    <s v="Alto"/>
    <s v="Muy Baja"/>
    <n v="8.6399999999999991E-2"/>
    <s v="Moderado"/>
    <n v="0.60000000000000009"/>
    <x v="0"/>
    <n v="8"/>
    <s v="Reducir (mitigar)"/>
    <s v="Gestionar capacitaciones para el grupo de correctores de estilo y diagramación"/>
    <s v="Profesional Especializado con rol de coordinación del Sello Editorial"/>
    <d v="2023-12-30T00:00:00"/>
    <d v="2023-10-18T00:00:00"/>
    <s v="Inscripciones a los cursos de corrección de estilo y tipos de madera y su impresión, correo de indicación de registro al curso de derechos de autor y certificaciones"/>
    <x v="0"/>
    <s v="Se gestionaron las incripciones para 5 personas del Grupo de Sello Editorial al curso de corrección de estilo para textos literarios, actualmente están en proceso de formación._x000a__x000a_Se gestionaron las incripciones para 4 personas del Grupo de Sello Editorial al curso de el tipo de madera y su impresión, actualmente están en proceso de formación._x000a__x000a_Se gestionaron las incripciones para 6 personas del Grupo de Sello Editorial al curso de derechos de autor en el sector editorial, 5 personas lo están tomando y una ya culminó la formación"/>
    <s v="Por temas de derechos de autor las pruebas de imposición revisadas reposan unicamente en el archivo de gestión del Grupo de Sello Editorial"/>
    <s v="El control se sigue implementando a la fecha en las publicaciones que se están avanzando. A modo de ejemplo se escriben los siguientes títulos trabajados en el tercer trimestre:_x000a_* Conversión digital de Cuadernos de Enciso_x000a_* Léxico de la alimentación_x000a_* En las fronteras de la lingüística_x000a_* Poesía completa de Mery Yolanda_x000a_* Poesía completa de Álvaro Miranda_x000a_* ATASOLICO_x000a_* Historia de la edición en Colombia"/>
    <x v="0"/>
    <x v="0"/>
    <x v="2"/>
    <x v="0"/>
    <x v="0"/>
    <s v="1. Revisar la frecuencia de la actividad que origina el riesgo (sólo 8 veces al año)._x000a_2. No es posible validar las evidencias de ejecución de los cuatro, por temas temas de derecho de autor. _x000a_3. No se indica en que documento o lugar se encuentra documentados los control_x000a_4. Dos (2) controles se encuentran en estado &quot;sin documentar&quot;_x000a_5. Los cuatro (4) controles son manuales_x000a_6. Se cuenta con tres (3)  planes de reducciones, frente a estos se evidencia:_x000a_a. Plan de reducción_1: Se indica se gestionaron en total catocer (14) inscripciones a cursos de formación en derecho de autor, tipo de madera y su impresión y corrección de estilo para textos literarios; sin embargo, solo se evidencian ocho (8) inscripciones y un (1) certificado.  Dadas las fechas de inscripción a los cursos (julio/2023) se solicita complementar la evidencia con los respectivos certificados de estudio."/>
    <s v="Sí"/>
    <s v="Sí"/>
    <s v="Sin observaciones"/>
  </r>
  <r>
    <x v="3"/>
    <m/>
    <m/>
    <m/>
    <m/>
    <s v="Ausencia de actualización en las actividades de edición vigentes (corrección de estilo, diagramación, digitación, digitalización)."/>
    <m/>
    <x v="1"/>
    <x v="1"/>
    <m/>
    <m/>
    <m/>
    <m/>
    <m/>
    <m/>
    <m/>
    <m/>
    <n v="2"/>
    <s v="Profesional Especializado con rol de coordinación del Sello Editorial_x000a__x000a_Profesional Rol Editor"/>
    <s v="Verificar la corrección de estilo y la última versión diagramada antes de la respectiva publicación"/>
    <s v="a través de un documento de aprobación de publicación"/>
    <x v="0"/>
    <x v="0"/>
    <n v="0.4"/>
    <s v="Probabilidad"/>
    <m/>
    <m/>
    <x v="1"/>
    <x v="1"/>
    <x v="1"/>
    <s v="Muy Baja"/>
    <n v="0.14399999999999999"/>
    <s v="Mayor"/>
    <n v="0.8"/>
    <s v="Alto"/>
    <m/>
    <m/>
    <m/>
    <m/>
    <x v="1"/>
    <m/>
    <s v="Reducir (mitigar)"/>
    <s v="Implementar formato para la aprobación de los documentos antes del proceso de impresión"/>
    <s v="Profesional Especializado con rol de coordinación del Sello Editorial"/>
    <d v="2023-12-31T00:00:00"/>
    <d v="2023-10-18T00:00:00"/>
    <s v="Formato de aprobación de impresión en revisión"/>
    <x v="0"/>
    <s v="Se realiza una propuesta de formato, sin embargo falta enviar a Planeación para su validación metodológica con el respectivo procedimiento"/>
    <m/>
    <s v="En el trimestre no se ha completado algún libro que llegue a esta fase del proceso editorial"/>
    <x v="1"/>
    <x v="1"/>
    <x v="1"/>
    <x v="1"/>
    <x v="1"/>
    <m/>
    <m/>
    <m/>
    <m/>
  </r>
  <r>
    <x v="3"/>
    <m/>
    <m/>
    <m/>
    <m/>
    <s v="Personal no capacitado o sin experiencia en el área para desarrollar las labores de sus funciones"/>
    <m/>
    <x v="1"/>
    <x v="1"/>
    <m/>
    <m/>
    <m/>
    <m/>
    <m/>
    <m/>
    <m/>
    <m/>
    <n v="3"/>
    <s v="Profesional Especializado con rol de coordinación del Sello Editorial_x000a__x000a_Profesional Rol Editor"/>
    <s v="Revisar y aprobar pruebas de imposición para el quemado de planchas (Offset) o pruebas de máquina (impresión tipográfica)"/>
    <s v="a través de prueba impresa de imposición de páginas por pliegos que conforman el libro"/>
    <x v="0"/>
    <x v="0"/>
    <n v="0.4"/>
    <s v="Probabilidad"/>
    <m/>
    <m/>
    <x v="1"/>
    <x v="1"/>
    <x v="1"/>
    <s v="Muy Baja"/>
    <n v="8.6399999999999991E-2"/>
    <s v="Mayor"/>
    <n v="0.8"/>
    <s v="Alto"/>
    <m/>
    <m/>
    <m/>
    <m/>
    <x v="1"/>
    <m/>
    <s v="Reducir (mitigar)"/>
    <s v="Crear el Manual de Corrección de Estilo de la entidad"/>
    <s v="Técnicos y profesional con roles de correctores de estilo"/>
    <d v="2023-12-31T00:00:00"/>
    <d v="2023-10-18T00:00:00"/>
    <s v="Borrador de Manual de Estilo y anexos 1-9"/>
    <x v="0"/>
    <s v="El documento ya se ha venido trabajando, falta terminar el proceso de revisión final interno para pasarlo a Planeación"/>
    <s v="Por temas de derechos de autor los documentos corregidos reposan unicamente en el archivo de gestión del Grupo de Sello Editorial"/>
    <s v="Se realizaron las pruebas de imposición al libro de Relaciones Bilaterales en el mes de agosto"/>
    <x v="1"/>
    <x v="1"/>
    <x v="1"/>
    <x v="1"/>
    <x v="1"/>
    <m/>
    <m/>
    <m/>
    <m/>
  </r>
  <r>
    <x v="3"/>
    <m/>
    <m/>
    <m/>
    <m/>
    <s v="Publicaciones del sello que sus diversos procesos son desarrollados en otras áreas, sin recibir lineamientos del Grupo Editorial"/>
    <m/>
    <x v="1"/>
    <x v="1"/>
    <m/>
    <m/>
    <m/>
    <m/>
    <m/>
    <m/>
    <m/>
    <m/>
    <n v="4"/>
    <s v="Comité editorial con apoyo del secretario del comité"/>
    <s v="Decidir sobre la acción a realizar con el fin de corregir el error "/>
    <s v="a través de la determinación del Comité Editorial en cuanto a la decisión de emitir una fe de errata o picar las publicaciones con el fin de imprimirlas nuevamente corregidas"/>
    <x v="2"/>
    <x v="0"/>
    <n v="0.25"/>
    <s v="Impacto"/>
    <m/>
    <m/>
    <x v="0"/>
    <x v="1"/>
    <x v="1"/>
    <s v="Muy Baja"/>
    <n v="8.6399999999999991E-2"/>
    <s v="Moderado"/>
    <n v="0.60000000000000009"/>
    <s v="Moderado"/>
    <m/>
    <m/>
    <m/>
    <m/>
    <x v="1"/>
    <m/>
    <m/>
    <m/>
    <m/>
    <m/>
    <m/>
    <m/>
    <x v="1"/>
    <m/>
    <m/>
    <s v="En el trimestre no se ha materializado el riesgo, por lo cual no ha sido necesario activar el control"/>
    <x v="1"/>
    <x v="1"/>
    <x v="1"/>
    <x v="1"/>
    <x v="1"/>
    <m/>
    <m/>
    <m/>
    <m/>
  </r>
  <r>
    <x v="3"/>
    <m/>
    <m/>
    <m/>
    <m/>
    <m/>
    <m/>
    <x v="1"/>
    <x v="1"/>
    <m/>
    <m/>
    <m/>
    <m/>
    <m/>
    <m/>
    <m/>
    <m/>
    <n v="5"/>
    <m/>
    <m/>
    <m/>
    <x v="3"/>
    <x v="1"/>
    <s v=""/>
    <s v=""/>
    <m/>
    <m/>
    <x v="2"/>
    <x v="2"/>
    <x v="2"/>
    <s v=""/>
    <s v=""/>
    <s v=""/>
    <s v=""/>
    <s v=""/>
    <m/>
    <m/>
    <m/>
    <m/>
    <x v="1"/>
    <m/>
    <m/>
    <m/>
    <m/>
    <m/>
    <m/>
    <m/>
    <x v="1"/>
    <m/>
    <m/>
    <m/>
    <x v="1"/>
    <x v="1"/>
    <x v="1"/>
    <x v="1"/>
    <x v="1"/>
    <m/>
    <m/>
    <m/>
    <m/>
  </r>
  <r>
    <x v="3"/>
    <m/>
    <m/>
    <m/>
    <m/>
    <m/>
    <m/>
    <x v="1"/>
    <x v="1"/>
    <m/>
    <m/>
    <m/>
    <m/>
    <m/>
    <m/>
    <m/>
    <m/>
    <n v="6"/>
    <m/>
    <m/>
    <m/>
    <x v="3"/>
    <x v="1"/>
    <s v=""/>
    <s v=""/>
    <m/>
    <m/>
    <x v="2"/>
    <x v="2"/>
    <x v="2"/>
    <s v=""/>
    <s v=""/>
    <s v=""/>
    <s v=""/>
    <s v=""/>
    <m/>
    <m/>
    <m/>
    <m/>
    <x v="1"/>
    <m/>
    <m/>
    <m/>
    <m/>
    <m/>
    <m/>
    <m/>
    <x v="1"/>
    <m/>
    <m/>
    <m/>
    <x v="1"/>
    <x v="1"/>
    <x v="1"/>
    <x v="1"/>
    <x v="1"/>
    <m/>
    <m/>
    <m/>
    <m/>
  </r>
  <r>
    <x v="3"/>
    <s v="APR-O2"/>
    <s v="reputacional"/>
    <s v="la mención u omisión  inadecuada del rol institucional en la financiación de las  investigaciones"/>
    <s v="desconocimiento de los lineamientos legales"/>
    <s v="Falta de lineamientos institucionales dirigidos a investigadores y docentes para la adecuada mención del rol institucional en la financiación de las  investigaciones"/>
    <s v="Posibilidad de afectación reputacional por la mención u omisión  inadecuada del rol institucional en la financiación de las  investigaciones debido a desconocimiento de los lineamientos legales"/>
    <x v="3"/>
    <x v="5"/>
    <s v="Productos de investigación (artículo, libro, capítulo de libro, desarrollo, corpus, ponencia, reseña, crítica, entre otros)"/>
    <s v="La entidad internamente, de conocimiento general, nivel interno, de junta directiva y accionistas y/o de proveedores"/>
    <s v="Media"/>
    <n v="0.6"/>
    <s v="Menor"/>
    <n v="0.4"/>
    <s v="Moderado"/>
    <n v="6"/>
    <n v="1"/>
    <s v="Comité editorial con apoyo del secretario del comité"/>
    <s v="Decidir sobre la acción a realizar con el fin de corregir el error "/>
    <s v="a través de la determinación del Comité Editorial en cuanto a la decisión de emitir una fe de errata o picar las publicaciones con el fin de imprimirlas nuevamente corregidas"/>
    <x v="2"/>
    <x v="0"/>
    <n v="0.25"/>
    <s v="Impacto"/>
    <n v="0"/>
    <n v="0.17499999999999999"/>
    <x v="0"/>
    <x v="1"/>
    <x v="1"/>
    <s v="Media"/>
    <n v="0.6"/>
    <s v="Menor"/>
    <n v="0.30000000000000004"/>
    <s v="Moderado"/>
    <s v="Media"/>
    <n v="0.6"/>
    <s v="Menor"/>
    <n v="0.22500000000000003"/>
    <x v="0"/>
    <n v="6"/>
    <s v="Reducir (mitigar)"/>
    <s v="Realizar el lineamiento donde se incluya  el adecuado rol institucional en la financiación de las  investigaciones"/>
    <s v="Profesional especializado - Grupo de Investigaciones Académicas"/>
    <d v="2023-12-29T00:00:00"/>
    <d v="2023-10-18T00:00:00"/>
    <s v="Documentos internos que sirven como guía para la creación del lineamiento:_x000a__x000a_DIR-M-7 Manual de investigación_x000a__x000a_INV-P-1 Gestión de la investigación_x000a__x000a_ORG-M-05 Manual de propiedad intelectual del_x000a_Instituto Caro y Cuervo_x000a__x000a_Resolución 203 de 2019 - Política de investigación_x000a__x000a_Resolución 0217 de 2022 - Comité de investigación_x000a__x000a_Resolución 0109 de 2020 - Comité de Ética de Investigación_x000a__x000a_INV-F-3 Formato Productos de investigación"/>
    <x v="0"/>
    <s v="El coordinador del Grupo de investigaciones académicas está reuniendo documentos internos que contemplan el debido reconocimiento institucional a productos de investigación resultantes de proyectos de investigación recibidos, avalados, realizados y culminados por parte del Instituto Caro y Cuervo."/>
    <m/>
    <s v="En el trimestre no se ha materializado el riesgo, por lo cual no ha sido necesario activar el control"/>
    <x v="0"/>
    <x v="2"/>
    <x v="2"/>
    <x v="2"/>
    <x v="0"/>
    <s v="1) se identificaron dos (2) controles los cuales son correctivos, manueles y se encuentran sin documentar. Situación que puede afectar la eficiencia y efectividad del control.  Se sugiere efectuar revisión y actualización de las acciones de control._x000a_2) Riesgo con nivel de severidad residual moderado, con debilidades en los controles y bajo porcentaje de avance en los planes de reducción._x000a_3) Se evidencian dos (2) planes de reducción, los cuales no presentan evidencia suficiente de su avance, pese a la fecha estimada de implementación (29/12/2023)_x000a_4. No es posible identificar la materialización del riesgo"/>
    <s v="Sí"/>
    <s v="Sí"/>
    <s v="Se requiere de manera prioritaria establecer controles preventivos y detectivos, ya que actualmente se incurre en una probalidad alta de que se materialice el riesgo"/>
  </r>
  <r>
    <x v="3"/>
    <m/>
    <m/>
    <m/>
    <m/>
    <s v="Falta de articulación comunicativa entre los generadores del lineamiento y los interesados en el proceso "/>
    <m/>
    <x v="1"/>
    <x v="1"/>
    <m/>
    <m/>
    <m/>
    <m/>
    <m/>
    <m/>
    <m/>
    <m/>
    <n v="2"/>
    <s v="Secretario técnico del Comité de Defensa Jurídica - Rol Abogado de Defensa Jurídica"/>
    <s v="Presentar al Comité de Defensa Jurídica el caso de presunto caso de mención u omisión  inadecuada del rol institucional "/>
    <s v="a través de las sesiones ordinarias del Comité, definiendo las acciones a realizar para proteger a la entidad"/>
    <x v="2"/>
    <x v="0"/>
    <n v="0.25"/>
    <s v="Impacto"/>
    <m/>
    <m/>
    <x v="0"/>
    <x v="1"/>
    <x v="1"/>
    <s v="Media"/>
    <n v="0.6"/>
    <s v="Menor"/>
    <n v="0.22500000000000003"/>
    <s v="Moderado"/>
    <m/>
    <m/>
    <m/>
    <m/>
    <x v="1"/>
    <m/>
    <s v="Reducir (mitigar)"/>
    <s v="Divulgar los lineamientos a todos los interesados en el proceso"/>
    <s v="Profesional especializado - Grupo de Investigaciones Académicas"/>
    <d v="2024-06-30T00:00:00"/>
    <d v="2023-10-18T00:00:00"/>
    <s v="N/A"/>
    <x v="0"/>
    <s v="No ha iniciado, toda vez que no se ha realizado el lineamiento"/>
    <m/>
    <s v="En el trimestre no se materializó el riesgo por lo cual no fue necesario activar el control"/>
    <x v="1"/>
    <x v="1"/>
    <x v="1"/>
    <x v="1"/>
    <x v="1"/>
    <m/>
    <m/>
    <m/>
    <m/>
  </r>
  <r>
    <x v="3"/>
    <m/>
    <m/>
    <m/>
    <m/>
    <s v="Desconocimiento o desatención por parte de los interesados en los lineamientos institucionales"/>
    <m/>
    <x v="1"/>
    <x v="1"/>
    <m/>
    <m/>
    <m/>
    <m/>
    <m/>
    <m/>
    <m/>
    <m/>
    <n v="3"/>
    <m/>
    <m/>
    <m/>
    <x v="3"/>
    <x v="1"/>
    <s v=""/>
    <s v=""/>
    <m/>
    <m/>
    <x v="2"/>
    <x v="2"/>
    <x v="2"/>
    <s v=""/>
    <s v=""/>
    <s v=""/>
    <s v=""/>
    <s v=""/>
    <m/>
    <m/>
    <m/>
    <m/>
    <x v="1"/>
    <m/>
    <m/>
    <m/>
    <m/>
    <m/>
    <m/>
    <m/>
    <x v="1"/>
    <m/>
    <m/>
    <m/>
    <x v="1"/>
    <x v="1"/>
    <x v="1"/>
    <x v="1"/>
    <x v="1"/>
    <m/>
    <m/>
    <m/>
    <m/>
  </r>
  <r>
    <x v="3"/>
    <m/>
    <m/>
    <m/>
    <m/>
    <m/>
    <m/>
    <x v="1"/>
    <x v="1"/>
    <m/>
    <m/>
    <m/>
    <m/>
    <m/>
    <m/>
    <m/>
    <m/>
    <n v="4"/>
    <m/>
    <m/>
    <m/>
    <x v="3"/>
    <x v="1"/>
    <s v=""/>
    <s v=""/>
    <m/>
    <m/>
    <x v="2"/>
    <x v="2"/>
    <x v="2"/>
    <s v=""/>
    <s v=""/>
    <s v=""/>
    <s v=""/>
    <s v=""/>
    <m/>
    <m/>
    <m/>
    <m/>
    <x v="1"/>
    <m/>
    <m/>
    <m/>
    <m/>
    <m/>
    <m/>
    <m/>
    <x v="1"/>
    <m/>
    <m/>
    <m/>
    <x v="1"/>
    <x v="1"/>
    <x v="1"/>
    <x v="1"/>
    <x v="1"/>
    <m/>
    <m/>
    <m/>
    <m/>
  </r>
  <r>
    <x v="3"/>
    <m/>
    <m/>
    <m/>
    <m/>
    <m/>
    <m/>
    <x v="1"/>
    <x v="1"/>
    <m/>
    <m/>
    <m/>
    <m/>
    <m/>
    <m/>
    <m/>
    <m/>
    <n v="5"/>
    <m/>
    <m/>
    <m/>
    <x v="3"/>
    <x v="1"/>
    <s v=""/>
    <s v=""/>
    <m/>
    <m/>
    <x v="2"/>
    <x v="2"/>
    <x v="2"/>
    <s v=""/>
    <s v=""/>
    <s v=""/>
    <s v=""/>
    <s v=""/>
    <m/>
    <m/>
    <m/>
    <m/>
    <x v="1"/>
    <m/>
    <m/>
    <m/>
    <m/>
    <m/>
    <m/>
    <m/>
    <x v="1"/>
    <m/>
    <m/>
    <m/>
    <x v="1"/>
    <x v="1"/>
    <x v="1"/>
    <x v="1"/>
    <x v="1"/>
    <m/>
    <m/>
    <m/>
    <m/>
  </r>
  <r>
    <x v="3"/>
    <m/>
    <m/>
    <m/>
    <m/>
    <m/>
    <m/>
    <x v="1"/>
    <x v="1"/>
    <m/>
    <m/>
    <m/>
    <m/>
    <m/>
    <m/>
    <m/>
    <m/>
    <n v="6"/>
    <m/>
    <m/>
    <m/>
    <x v="3"/>
    <x v="1"/>
    <s v=""/>
    <s v=""/>
    <m/>
    <m/>
    <x v="2"/>
    <x v="2"/>
    <x v="2"/>
    <s v=""/>
    <s v=""/>
    <s v=""/>
    <s v=""/>
    <s v=""/>
    <m/>
    <m/>
    <m/>
    <m/>
    <x v="1"/>
    <m/>
    <m/>
    <m/>
    <m/>
    <m/>
    <m/>
    <m/>
    <x v="1"/>
    <m/>
    <m/>
    <m/>
    <x v="1"/>
    <x v="1"/>
    <x v="1"/>
    <x v="1"/>
    <x v="1"/>
    <m/>
    <m/>
    <m/>
    <m/>
  </r>
  <r>
    <x v="4"/>
    <s v="COM-O1"/>
    <s v="reputacional"/>
    <s v="inoportunidad en la respuesta a las solicitudes presentadas por la ciudadanía"/>
    <s v="la adaptación del aplicativo de PQRSDF al interior de los procesos"/>
    <s v="Socialización y divulgación ineficaz de los lineamientos para la atención de PQRSD "/>
    <s v="Posibilidad de afectación reputacional por inoportunidad en la respuesta a las solicitudes presentadas por la ciudadanía debido a la adaptación del aplicativo de PQRSDF al interior de los procesos"/>
    <x v="3"/>
    <x v="6"/>
    <s v="PQRSD radicadas en el ICC "/>
    <s v="La entidad con efecto publicitario sostenido a nivel de sector administrativo, nivel departamental o municipal"/>
    <s v="Alta"/>
    <n v="0.8"/>
    <s v="Mayor"/>
    <n v="0.8"/>
    <s v="Alto"/>
    <n v="19"/>
    <n v="1"/>
    <s v="Coordinador del Grupo de Planeación y Relacionamiento con el Ciudadano"/>
    <s v="Validar los lineamientos y procedimientos que permitan el radicado y seguimiento oportuno a las  respuestas de las comunicaciones oficiales, "/>
    <s v="velando por la transparencia de la actuación administrativa"/>
    <x v="0"/>
    <x v="0"/>
    <n v="0.4"/>
    <s v="Probabilidad"/>
    <n v="0.46400000000000008"/>
    <n v="0.19999999999999996"/>
    <x v="1"/>
    <x v="0"/>
    <x v="1"/>
    <s v="Media"/>
    <n v="0.48"/>
    <s v="Mayor"/>
    <n v="0.8"/>
    <s v="Alto"/>
    <s v="Baja"/>
    <n v="0.33599999999999997"/>
    <s v="Moderado"/>
    <n v="0.60000000000000009"/>
    <x v="0"/>
    <n v="10"/>
    <s v="Reducir (mitigar)"/>
    <s v="Establecer un lineamiento para evitar la doble numeración en la radicación de peticiones y lograr el registro de todas las peticiones de información que son radicadas en el ICC mientras se implementa la segunda fase del formulario PQRSD"/>
    <s v="Coordinador de Grupo de Gestión Documental"/>
    <d v="2023-10-31T00:00:00"/>
    <d v="2023-10-18T00:00:00"/>
    <s v="Informe de radicación de peticiones en el aplicativo de PQRSDF"/>
    <x v="0"/>
    <s v="El Grupo de Gestión Documental implementa el uso del aplicativo PQRSDF, el cual mitiga el riesgo de duplicidad en el consecutivo de radicación."/>
    <s v="Reglamento: https://sig.caroycuervo.gov.co/DocumentosSIG/DIR-R-2.pdf_x000a__x000a_Manual: https://sig.caroycuervo.gov.co/DocumentosSIG/DIR-M-5.2.pdf_x000a__x000a_Procedimiento_x000a_https://sig.caroycuervo.gov.co/DocumentosSIG/COM-P-1.2.pdf"/>
    <s v="En el mes de julio el Grupo de Planeación y Relacionamiento con el Ciudadano lidero la articulación de los siguientes lineamientos al SIG:_x000a_1. COM-P-1: Gestión de peticiones, quejas, reclamos, sugerencias, denuncias y felicitaciones (PQRSDF)_x000a_2. DIR-M-5 Manual de Relación Estado Ciudadano_x000a_DIR-R-2. Reglamento interno de peticiones, quejas, reclamos, sugerencias, denuncias y felicitaciones (PQRSDF)"/>
    <x v="0"/>
    <x v="0"/>
    <x v="2"/>
    <x v="0"/>
    <x v="0"/>
    <s v="1. Frente a los controles se evidencia_x000a_a. Control_1: Sin soporte a la evidencia de la ejecucion del control."/>
    <s v="Sí"/>
    <s v="Sí"/>
    <s v="Se recomienda al Grupo de Gestión Documental revisar las requerimientos para las mejoras del aplicativo de PQRSDF y la actualización de los documentos del SIG"/>
  </r>
  <r>
    <x v="4"/>
    <m/>
    <m/>
    <m/>
    <m/>
    <s v="Cultura organizacional inadecuada para la respuesta oportuna a los peticionarios"/>
    <m/>
    <x v="1"/>
    <x v="1"/>
    <m/>
    <m/>
    <m/>
    <m/>
    <m/>
    <m/>
    <m/>
    <m/>
    <n v="2"/>
    <s v="Coordinador y auxiliar administrativo 4044 grado 22 del Grupo de Planeación y Relacionamiento con el Ciudadano"/>
    <s v="Revisar semanalmente el aplicativo de PQRSDF"/>
    <s v="con el fin de recordar las solicitudes de información que están pendientes por respuesta a través de correo electrónico a los respectivos responsables"/>
    <x v="1"/>
    <x v="0"/>
    <n v="0.3"/>
    <s v="Probabilidad"/>
    <m/>
    <m/>
    <x v="1"/>
    <x v="1"/>
    <x v="1"/>
    <s v="Baja"/>
    <n v="0.33599999999999997"/>
    <s v="Mayor"/>
    <n v="0.8"/>
    <s v="Alto"/>
    <m/>
    <m/>
    <m/>
    <m/>
    <x v="1"/>
    <m/>
    <s v="Reducir (mitigar)"/>
    <s v="Desarrollar la segunda fase del formulario PQRSD"/>
    <s v="Coordinador(a) Grupo TIC_x000a__x000a_Profesional especializado con apoyo del rol desarrollador del aplicativo del Grupo de Tecnologías de la Información"/>
    <d v="2023-10-31T00:00:00"/>
    <d v="2023-10-18T00:00:00"/>
    <s v="Informe de mejoras en el aplicativo de PQRSDF"/>
    <x v="0"/>
    <s v="El Grupo TIC, está a la espera de los insumos para crear la solicitud y ver la viabilidad del requerimiento, por parte del Grupo de Gestión Documental. Por este motivo se solicita ajustar la fecha de implementación: 31/10/2024_x000a__x000a_Sin embargo como avance se evidencian mejoras en el aplicativo tales como reportes dentro de aplicativo, funcionalidades de roles y permisos, alertas y notificaciones, fallas en tiempos de respuesta y la parametrización de las mismas)"/>
    <s v="PDF correos electrónicos remitidos en el trimestre"/>
    <s v="Semanalmente se remite recordatorio a través de correo electrónico dirigo a los roles del sistema sobre las solicitudes que se tienen pendientes contestar"/>
    <x v="1"/>
    <x v="1"/>
    <x v="1"/>
    <x v="1"/>
    <x v="1"/>
    <m/>
    <m/>
    <m/>
    <m/>
  </r>
  <r>
    <x v="4"/>
    <m/>
    <m/>
    <m/>
    <m/>
    <s v="Falta de conocimiento del área radicadora en los procedimientos internos de la entidad"/>
    <m/>
    <x v="1"/>
    <x v="1"/>
    <m/>
    <m/>
    <m/>
    <m/>
    <m/>
    <m/>
    <m/>
    <m/>
    <n v="3"/>
    <s v="Coordinador y auxiliar administrativo 4044 grado 22 del Grupo de Planeación y Relacionamiento con el Ciudadano"/>
    <s v="Hacer un plan de contingencia con todas las áreas responsables "/>
    <s v="con el fin de dar prioridad de respuesta a la petición sin respuesta"/>
    <x v="2"/>
    <x v="0"/>
    <n v="0.25"/>
    <s v="Impacto"/>
    <m/>
    <m/>
    <x v="1"/>
    <x v="1"/>
    <x v="1"/>
    <s v="Baja"/>
    <n v="0.33599999999999997"/>
    <s v="Moderado"/>
    <n v="0.60000000000000009"/>
    <s v="Moderado"/>
    <m/>
    <m/>
    <m/>
    <m/>
    <x v="1"/>
    <m/>
    <s v="Reducir (mitigar)"/>
    <s v="Actualizar los procedimientos para la recepción, distribución, seguimiento, conservación y consulta de las comunicaciones institucionales"/>
    <s v="Profesional Especializado de Grupo de Gestión Documental"/>
    <d v="2023-10-31T00:00:00"/>
    <d v="2023-10-19T00:00:00"/>
    <s v="Correo remitido de Planeación"/>
    <x v="0"/>
    <s v="Se remitieron para revisión varios procedimientos del Grupo de Gestión Documental, entre ellos: _x000a_* Procedimiento Gestión y trámite comunicaciones salen del ICC._x000a_* Procedimiento Gestión y trámite comunicaciones ingresa del ICC._x000a__x000a_El día 30 de agosto desde Planeación se remitieron a SAF las recomendaciones a cada uno de los documentos."/>
    <m/>
    <s v="A la fecha no se materializó el riesgo, por lo cual no fiue necesario activar el control"/>
    <x v="1"/>
    <x v="1"/>
    <x v="1"/>
    <x v="1"/>
    <x v="1"/>
    <m/>
    <m/>
    <m/>
    <m/>
  </r>
  <r>
    <x v="4"/>
    <m/>
    <m/>
    <m/>
    <m/>
    <m/>
    <m/>
    <x v="1"/>
    <x v="1"/>
    <m/>
    <m/>
    <m/>
    <m/>
    <m/>
    <m/>
    <m/>
    <m/>
    <n v="4"/>
    <m/>
    <m/>
    <m/>
    <x v="3"/>
    <x v="1"/>
    <s v=""/>
    <s v=""/>
    <m/>
    <m/>
    <x v="2"/>
    <x v="2"/>
    <x v="2"/>
    <s v=""/>
    <s v=""/>
    <s v=""/>
    <s v=""/>
    <s v=""/>
    <m/>
    <m/>
    <m/>
    <m/>
    <x v="1"/>
    <m/>
    <s v="Reducir (mitigar)"/>
    <s v="Realizar una campaña de divulgación sobre el uso del aplicativo de PQRSDF y de los lineamientos establecidos para la gestión de las solicitudes de la ciudadanía"/>
    <s v="Coordinador y auxiliar administrativo 4044 grado 22 del Grupo de Planeación y Relacionamiento con el Ciudadano"/>
    <d v="2023-12-31T00:00:00"/>
    <d v="2023-10-19T00:00:00"/>
    <s v="Listado de asistencia manejo aplicativo - Febrero_x000a_Comunicación Interna 28 de junio_x000a__x000a_Reglamento: https://sig.caroycuervo.gov.co/DocumentosSIG/DIR-R-2.pdf_x000a_Manual: https://sig.caroycuervo.gov.co/DocumentosSIG/DIR-M-5.2.pdf_x000a_Procedimiento_x000a_https://sig.caroycuervo.gov.co/DocumentosSIG/COM-P-1.2.pdf_x000a__x000a_"/>
    <x v="0"/>
    <s v="Esta tarea se adelantó en los dos primeros trimestres con socializaciones por medio de reuniones y comunicación interna. _x000a_En el tercer trimestre con la actualización de la documentación y para el tercer trimestre se tiene proyectado realizar las actividades de socialización "/>
    <m/>
    <m/>
    <x v="1"/>
    <x v="1"/>
    <x v="1"/>
    <x v="1"/>
    <x v="1"/>
    <m/>
    <m/>
    <m/>
    <m/>
  </r>
  <r>
    <x v="4"/>
    <m/>
    <m/>
    <m/>
    <m/>
    <m/>
    <m/>
    <x v="1"/>
    <x v="1"/>
    <m/>
    <m/>
    <m/>
    <m/>
    <m/>
    <m/>
    <m/>
    <m/>
    <n v="5"/>
    <m/>
    <m/>
    <m/>
    <x v="3"/>
    <x v="1"/>
    <s v=""/>
    <s v=""/>
    <m/>
    <m/>
    <x v="2"/>
    <x v="2"/>
    <x v="2"/>
    <s v=""/>
    <s v=""/>
    <s v=""/>
    <s v=""/>
    <s v=""/>
    <m/>
    <m/>
    <m/>
    <m/>
    <x v="1"/>
    <m/>
    <m/>
    <m/>
    <m/>
    <m/>
    <m/>
    <m/>
    <x v="1"/>
    <m/>
    <m/>
    <m/>
    <x v="1"/>
    <x v="1"/>
    <x v="1"/>
    <x v="1"/>
    <x v="1"/>
    <m/>
    <m/>
    <m/>
    <m/>
  </r>
  <r>
    <x v="4"/>
    <m/>
    <m/>
    <m/>
    <m/>
    <m/>
    <m/>
    <x v="1"/>
    <x v="1"/>
    <m/>
    <m/>
    <m/>
    <m/>
    <m/>
    <m/>
    <m/>
    <m/>
    <n v="6"/>
    <m/>
    <m/>
    <m/>
    <x v="3"/>
    <x v="1"/>
    <s v=""/>
    <s v=""/>
    <m/>
    <m/>
    <x v="2"/>
    <x v="2"/>
    <x v="2"/>
    <s v=""/>
    <s v=""/>
    <s v=""/>
    <s v=""/>
    <s v=""/>
    <m/>
    <m/>
    <m/>
    <m/>
    <x v="1"/>
    <m/>
    <m/>
    <m/>
    <m/>
    <m/>
    <m/>
    <m/>
    <x v="1"/>
    <m/>
    <m/>
    <m/>
    <x v="1"/>
    <x v="1"/>
    <x v="1"/>
    <x v="1"/>
    <x v="1"/>
    <m/>
    <m/>
    <m/>
    <m/>
  </r>
  <r>
    <x v="4"/>
    <s v="COM-O2"/>
    <s v="reputacional"/>
    <s v="implementación de proyectos tecnológicos  de forma desarticulada con el PETI"/>
    <s v="formulación de planes y proyectos que involucran componentes tecnológicos sin atender los lineamientos de las políticas gobierno y seguridad digital"/>
    <s v="Falta de comunicación y articulación entre los procesos estratégicos y misionales con el grupo TIC para la planeación de los proyectos tecnológicos"/>
    <s v="Posibilidad de afectación reputacional por implementación de proyectos tecnológicos  de forma desarticulada con el PETI debido a formulación de planes y proyectos que involucran componentes tecnológicos sin atender los lineamientos de las políticas gobierno y seguridad digital"/>
    <x v="0"/>
    <x v="7"/>
    <s v="Contratos suscritos que involucran componentes tecnológicos"/>
    <s v="La entidad con algunos usuarios de relevancia frente al logro de los objetivos"/>
    <s v="Baja"/>
    <n v="0.4"/>
    <s v="Moderado"/>
    <n v="0.6"/>
    <s v="Moderado"/>
    <n v="10"/>
    <n v="1"/>
    <s v="Profesional especializado Grupo de Tecnologías de la Información"/>
    <s v="Validar los proyectos tecnológicos que deben ser realizados para la siguiente vigencia"/>
    <s v="a través de reuniones con los subdirectores evidenciadas con un resumen de la reunión por medio correo electrónico."/>
    <x v="0"/>
    <x v="0"/>
    <n v="0.4"/>
    <s v="Probabilidad"/>
    <n v="0.16000000000000003"/>
    <n v="0.15000000000000002"/>
    <x v="0"/>
    <x v="0"/>
    <x v="0"/>
    <s v="Baja"/>
    <n v="0.24"/>
    <s v="Moderado"/>
    <n v="0.6"/>
    <s v="Moderado"/>
    <s v="Baja"/>
    <n v="0.24"/>
    <s v="Moderado"/>
    <n v="0.44999999999999996"/>
    <x v="0"/>
    <n v="10"/>
    <s v="Reducir (mitigar)"/>
    <s v="Realizar comunicación interna por parte del área de TIC sobre la necesidad de que los proyectos tecnológicos tengan previa aprobación del área de Tecnologías antes de su implementación por parte de otras áreas. Adicionando a este comunicado, solicitud de proyectos tecnológicos que estén adelantando las áreas"/>
    <s v="Profesional especializado Grupo de Tecnologías de la Información"/>
    <d v="2023-11-30T00:00:00"/>
    <d v="2023-10-18T00:00:00"/>
    <m/>
    <x v="0"/>
    <s v="Durante el último trimestre de la vigencia se enviará una comunicación a los coordinadores de los grupos de trabajo con el propósito de diligenciar el formato para el levantamiento de proyectos tecnológicos para la vigencia 2024"/>
    <m/>
    <s v="Durante el último trimestre de la vigencia se enviará una comunicación a los coordinadores de los grupos de trabajo con el propósito de diligenciar el formato para el levantamiento de proyectos tecnológicos para la vigencia 2024"/>
    <x v="0"/>
    <x v="0"/>
    <x v="2"/>
    <x v="2"/>
    <x v="0"/>
    <s v="1.  Frente a los controles se observa_x000a_a. Sin soporte de las evidencias de ejecución del control_x000a_b. ninguno de los controles se encuentra documentado._x000a_2. Frente a los planes de ejecucion se observa_x000a_a. Plan_1: sin observaciones (Se espera implementacion para el ultimo trimistre)"/>
    <s v="No"/>
    <s v="Sí"/>
    <s v="Se recomienda fortalecer los controles para que la mitigación del riesgo sea efectiva"/>
  </r>
  <r>
    <x v="4"/>
    <m/>
    <m/>
    <m/>
    <m/>
    <s v="Desconocimiento de las áreas técnicas sobre los lineamientos estratégicos para la correcta planeación y gestión de proyectos que involucren componentes tecnológicos"/>
    <m/>
    <x v="1"/>
    <x v="1"/>
    <m/>
    <m/>
    <m/>
    <m/>
    <m/>
    <m/>
    <m/>
    <m/>
    <n v="2"/>
    <s v="Profesional especializado Grupo de Tecnologías de la Información"/>
    <s v="Solicitar de acuerdo a la validación realizada por los subdirectores, la planeación y los respectivos ajustes de los planes y proyectos de carácter tecnológico conforme al PETI"/>
    <s v="Aprobando los proyectos que se deben incluir en la planeación de la actual o siguiente vigencia, a través del acta del Comité Institucional de Gestión y Desempeño -CIGD-."/>
    <x v="2"/>
    <x v="0"/>
    <n v="0.25"/>
    <s v="Impacto"/>
    <m/>
    <m/>
    <x v="0"/>
    <x v="0"/>
    <x v="0"/>
    <s v="Baja"/>
    <n v="0.24"/>
    <s v="Moderado"/>
    <n v="0.44999999999999996"/>
    <s v="Moderado"/>
    <m/>
    <m/>
    <m/>
    <m/>
    <x v="1"/>
    <m/>
    <m/>
    <m/>
    <m/>
    <m/>
    <m/>
    <m/>
    <x v="1"/>
    <m/>
    <m/>
    <s v="En el trimestre no se materializó el riesgo, por lo cual no fue necesario activar el control"/>
    <x v="1"/>
    <x v="1"/>
    <x v="1"/>
    <x v="1"/>
    <x v="1"/>
    <m/>
    <m/>
    <m/>
    <m/>
  </r>
  <r>
    <x v="4"/>
    <m/>
    <m/>
    <m/>
    <m/>
    <m/>
    <m/>
    <x v="1"/>
    <x v="1"/>
    <m/>
    <m/>
    <m/>
    <m/>
    <m/>
    <m/>
    <m/>
    <m/>
    <n v="3"/>
    <m/>
    <m/>
    <m/>
    <x v="3"/>
    <x v="1"/>
    <s v=""/>
    <s v=""/>
    <m/>
    <m/>
    <x v="2"/>
    <x v="2"/>
    <x v="2"/>
    <s v=""/>
    <s v=""/>
    <s v=""/>
    <s v=""/>
    <s v=""/>
    <m/>
    <m/>
    <m/>
    <m/>
    <x v="1"/>
    <m/>
    <m/>
    <m/>
    <m/>
    <m/>
    <m/>
    <m/>
    <x v="1"/>
    <m/>
    <m/>
    <m/>
    <x v="1"/>
    <x v="1"/>
    <x v="1"/>
    <x v="1"/>
    <x v="1"/>
    <m/>
    <m/>
    <m/>
    <m/>
  </r>
  <r>
    <x v="4"/>
    <m/>
    <m/>
    <m/>
    <m/>
    <m/>
    <m/>
    <x v="1"/>
    <x v="1"/>
    <m/>
    <m/>
    <m/>
    <m/>
    <m/>
    <m/>
    <m/>
    <m/>
    <n v="4"/>
    <m/>
    <m/>
    <m/>
    <x v="3"/>
    <x v="1"/>
    <s v=""/>
    <s v=""/>
    <m/>
    <m/>
    <x v="2"/>
    <x v="2"/>
    <x v="2"/>
    <s v=""/>
    <s v=""/>
    <s v=""/>
    <s v=""/>
    <s v=""/>
    <m/>
    <m/>
    <m/>
    <m/>
    <x v="1"/>
    <m/>
    <m/>
    <m/>
    <m/>
    <m/>
    <m/>
    <m/>
    <x v="1"/>
    <m/>
    <m/>
    <m/>
    <x v="1"/>
    <x v="1"/>
    <x v="1"/>
    <x v="1"/>
    <x v="1"/>
    <m/>
    <m/>
    <m/>
    <m/>
  </r>
  <r>
    <x v="4"/>
    <m/>
    <m/>
    <m/>
    <m/>
    <m/>
    <m/>
    <x v="1"/>
    <x v="1"/>
    <m/>
    <m/>
    <m/>
    <m/>
    <m/>
    <m/>
    <m/>
    <m/>
    <n v="5"/>
    <m/>
    <m/>
    <m/>
    <x v="3"/>
    <x v="1"/>
    <s v=""/>
    <s v=""/>
    <m/>
    <m/>
    <x v="2"/>
    <x v="2"/>
    <x v="2"/>
    <s v=""/>
    <s v=""/>
    <s v=""/>
    <s v=""/>
    <s v=""/>
    <m/>
    <m/>
    <m/>
    <m/>
    <x v="1"/>
    <m/>
    <m/>
    <m/>
    <m/>
    <m/>
    <m/>
    <m/>
    <x v="1"/>
    <m/>
    <m/>
    <m/>
    <x v="1"/>
    <x v="1"/>
    <x v="1"/>
    <x v="1"/>
    <x v="1"/>
    <m/>
    <m/>
    <m/>
    <m/>
  </r>
  <r>
    <x v="4"/>
    <m/>
    <m/>
    <m/>
    <m/>
    <m/>
    <m/>
    <x v="1"/>
    <x v="1"/>
    <m/>
    <m/>
    <m/>
    <m/>
    <m/>
    <m/>
    <m/>
    <m/>
    <n v="6"/>
    <m/>
    <m/>
    <m/>
    <x v="3"/>
    <x v="1"/>
    <s v=""/>
    <s v=""/>
    <m/>
    <m/>
    <x v="2"/>
    <x v="2"/>
    <x v="2"/>
    <s v=""/>
    <s v=""/>
    <s v=""/>
    <s v=""/>
    <s v=""/>
    <m/>
    <m/>
    <m/>
    <m/>
    <x v="1"/>
    <m/>
    <m/>
    <m/>
    <m/>
    <m/>
    <m/>
    <m/>
    <x v="1"/>
    <m/>
    <m/>
    <m/>
    <x v="1"/>
    <x v="1"/>
    <x v="1"/>
    <x v="1"/>
    <x v="1"/>
    <m/>
    <m/>
    <m/>
    <m/>
  </r>
  <r>
    <x v="5"/>
    <s v="DES-O1"/>
    <s v="económica"/>
    <s v="liquidación errónea del valor mensual de los salarios de los funcionarios de planta "/>
    <s v="desconocimiento de normatividad o fallas en el software de nómina"/>
    <s v="Software inestable para la adecuada liquidación de la nómina"/>
    <s v="Posibilidad de afectación económica por liquidación errónea del valor mensual de los salarios de los funcionarios de planta  debido a desconocimiento de normatividad o fallas en el software de nómina"/>
    <x v="4"/>
    <x v="7"/>
    <s v="Nóminas realizadas en el año"/>
    <s v="Entre 100 y 500 SMLMV"/>
    <s v="Baja"/>
    <n v="0.4"/>
    <s v="Mayor"/>
    <n v="0.8"/>
    <s v="Alto"/>
    <n v="16"/>
    <n v="1"/>
    <s v="Técnico de nómina "/>
    <s v="Verificar manualmente el proceso de liquidación de nómina"/>
    <s v="a través una matriz de Excel diseñada para tal fin"/>
    <x v="0"/>
    <x v="0"/>
    <n v="0.4"/>
    <s v="Probabilidad"/>
    <n v="0.23200000000000004"/>
    <n v="0.19999999999999996"/>
    <x v="1"/>
    <x v="1"/>
    <x v="1"/>
    <s v="Baja"/>
    <n v="0.24"/>
    <s v="Mayor"/>
    <n v="0.8"/>
    <s v="Alto"/>
    <s v="Muy Baja"/>
    <n v="0.16799999999999998"/>
    <s v="Moderado"/>
    <n v="0.60000000000000009"/>
    <x v="0"/>
    <n v="8"/>
    <s v="Reducir (mitigar)"/>
    <s v="Realizar un informe anual en el que se detalle las diferentes falencias presentadas por el software de nómina, presentado al Coordinador o rol del Grupo de TIC"/>
    <s v="Técnico de nómina"/>
    <d v="2023-09-29T00:00:00"/>
    <d v="2023-10-06T00:00:00"/>
    <m/>
    <x v="0"/>
    <s v="Se solicita ajustar fecha de implementación, teniendo en cuenta que el informe es anual y se realizaría en el mes de diciembre"/>
    <s v="Excel verificación manual nóminas"/>
    <s v="Matriz en Excel verificación manual y conciliación tercer trimestre nóminas julio, agosto y septiembre"/>
    <x v="0"/>
    <x v="0"/>
    <x v="0"/>
    <x v="2"/>
    <x v="2"/>
    <s v="Sin observaciones"/>
    <s v="Sí"/>
    <s v="Sí"/>
    <s v="Teniendo en cuenta que se efectuó una materialización del riesgo se deberá documentar de acuerdo al procedimiento. _x000a_Sin embargo es conveniente revisar si el riesgo realmente tiene un impacto alto en la entidad con el fin de seguir documentándolo"/>
  </r>
  <r>
    <x v="5"/>
    <m/>
    <m/>
    <m/>
    <m/>
    <s v="Inadecuada revisión a la nóminas generadas debido a carga laboral"/>
    <m/>
    <x v="1"/>
    <x v="1"/>
    <m/>
    <m/>
    <m/>
    <m/>
    <m/>
    <m/>
    <m/>
    <m/>
    <n v="2"/>
    <s v="Técnico de nómina "/>
    <s v="Validar mensualmente la información de las novedades de nómina  "/>
    <s v="a través de cruces contables que permitan verificar la información allí relacionada "/>
    <x v="1"/>
    <x v="0"/>
    <n v="0.3"/>
    <s v="Probabilidad"/>
    <m/>
    <m/>
    <x v="1"/>
    <x v="1"/>
    <x v="1"/>
    <s v="Muy Baja"/>
    <n v="0.16799999999999998"/>
    <s v="Mayor"/>
    <n v="0.8"/>
    <s v="Alto"/>
    <m/>
    <m/>
    <m/>
    <m/>
    <x v="1"/>
    <m/>
    <m/>
    <m/>
    <m/>
    <m/>
    <m/>
    <m/>
    <x v="1"/>
    <m/>
    <s v="Excel verificación manual nóminas"/>
    <s v="Matriz en Excel verificación manual y conciliación tercer trimestre nóminas julio, agosto y septiembre"/>
    <x v="1"/>
    <x v="1"/>
    <x v="1"/>
    <x v="1"/>
    <x v="1"/>
    <m/>
    <m/>
    <m/>
    <m/>
  </r>
  <r>
    <x v="5"/>
    <m/>
    <m/>
    <m/>
    <m/>
    <s v="Falta de capacitación relacionada con los cambios normativos en materia prestacional"/>
    <m/>
    <x v="1"/>
    <x v="1"/>
    <m/>
    <m/>
    <m/>
    <m/>
    <m/>
    <m/>
    <m/>
    <m/>
    <n v="3"/>
    <s v="Profesional Especializado Grado 17 del Grupo talento humano "/>
    <s v="Realizar con el funcionario acuerdos de pago"/>
    <s v="con el ánimo de garantizar la devolución de los recursos abonados por error "/>
    <x v="2"/>
    <x v="0"/>
    <n v="0.25"/>
    <s v="Impacto"/>
    <m/>
    <m/>
    <x v="0"/>
    <x v="1"/>
    <x v="1"/>
    <s v="Muy Baja"/>
    <n v="0.16799999999999998"/>
    <s v="Moderado"/>
    <n v="0.60000000000000009"/>
    <s v="Moderado"/>
    <m/>
    <m/>
    <m/>
    <m/>
    <x v="1"/>
    <m/>
    <m/>
    <m/>
    <m/>
    <m/>
    <m/>
    <m/>
    <x v="1"/>
    <m/>
    <s v="Correos acuerdo de pago y comprobante de pago"/>
    <s v="En el tercer trimestre se presentaron dos casos "/>
    <x v="1"/>
    <x v="1"/>
    <x v="1"/>
    <x v="1"/>
    <x v="1"/>
    <m/>
    <m/>
    <m/>
    <m/>
  </r>
  <r>
    <x v="5"/>
    <m/>
    <m/>
    <m/>
    <m/>
    <m/>
    <m/>
    <x v="1"/>
    <x v="1"/>
    <m/>
    <m/>
    <m/>
    <m/>
    <m/>
    <m/>
    <m/>
    <m/>
    <n v="4"/>
    <m/>
    <m/>
    <m/>
    <x v="3"/>
    <x v="1"/>
    <s v=""/>
    <s v=""/>
    <m/>
    <m/>
    <x v="2"/>
    <x v="2"/>
    <x v="2"/>
    <s v=""/>
    <s v=""/>
    <s v=""/>
    <s v=""/>
    <s v=""/>
    <m/>
    <m/>
    <m/>
    <m/>
    <x v="1"/>
    <m/>
    <m/>
    <m/>
    <m/>
    <m/>
    <m/>
    <m/>
    <x v="1"/>
    <m/>
    <m/>
    <m/>
    <x v="1"/>
    <x v="1"/>
    <x v="1"/>
    <x v="1"/>
    <x v="1"/>
    <m/>
    <m/>
    <m/>
    <m/>
  </r>
  <r>
    <x v="5"/>
    <m/>
    <m/>
    <m/>
    <m/>
    <m/>
    <m/>
    <x v="1"/>
    <x v="1"/>
    <m/>
    <m/>
    <m/>
    <m/>
    <m/>
    <m/>
    <m/>
    <m/>
    <n v="5"/>
    <m/>
    <m/>
    <m/>
    <x v="3"/>
    <x v="1"/>
    <s v=""/>
    <s v=""/>
    <m/>
    <m/>
    <x v="2"/>
    <x v="2"/>
    <x v="2"/>
    <s v=""/>
    <s v=""/>
    <s v=""/>
    <s v=""/>
    <s v=""/>
    <m/>
    <m/>
    <m/>
    <m/>
    <x v="1"/>
    <m/>
    <m/>
    <m/>
    <m/>
    <m/>
    <m/>
    <m/>
    <x v="1"/>
    <m/>
    <m/>
    <m/>
    <x v="1"/>
    <x v="1"/>
    <x v="1"/>
    <x v="1"/>
    <x v="1"/>
    <m/>
    <m/>
    <m/>
    <m/>
  </r>
  <r>
    <x v="5"/>
    <m/>
    <m/>
    <m/>
    <m/>
    <m/>
    <m/>
    <x v="1"/>
    <x v="1"/>
    <m/>
    <m/>
    <m/>
    <m/>
    <m/>
    <m/>
    <m/>
    <m/>
    <n v="6"/>
    <m/>
    <m/>
    <m/>
    <x v="3"/>
    <x v="1"/>
    <s v=""/>
    <s v=""/>
    <m/>
    <m/>
    <x v="2"/>
    <x v="2"/>
    <x v="2"/>
    <s v=""/>
    <s v=""/>
    <s v=""/>
    <s v=""/>
    <s v=""/>
    <m/>
    <m/>
    <m/>
    <m/>
    <x v="1"/>
    <m/>
    <m/>
    <m/>
    <m/>
    <m/>
    <m/>
    <m/>
    <x v="1"/>
    <m/>
    <m/>
    <m/>
    <x v="1"/>
    <x v="1"/>
    <x v="1"/>
    <x v="1"/>
    <x v="1"/>
    <m/>
    <m/>
    <m/>
    <m/>
  </r>
  <r>
    <x v="6"/>
    <s v="DIR-O1"/>
    <s v="reputacional"/>
    <s v="mala percepción de los grupos de valor"/>
    <s v="calidad insuficiente para la atención de los servicios prestados por el Instituto"/>
    <s v="Herramientas e instrumentos insuficientes para valorar la prestación del servicio dificultando la identificación temprana de problemas y la implementación de medidas preventivas y correctivas oportunas"/>
    <s v="Posibilidad de afectación reputacional por mala percepción de los grupos de valor debido a calidad insuficiente para la atención de los servicios prestados por el Instituto"/>
    <x v="0"/>
    <x v="8"/>
    <s v=" Servicios prestados acorde con el portafolio vigente "/>
    <s v="La entidad con efecto publicitario sostenido a nivel de sector administrativo, nivel departamental o municipal"/>
    <s v="Baja"/>
    <n v="0.4"/>
    <s v="Mayor"/>
    <n v="0.8"/>
    <s v="Alto"/>
    <n v="16"/>
    <n v="1"/>
    <s v="Profesional Especializado Grupo de Planeación y de Relacionamiento con el Ciudadano con apoyo de los profesionales misionales de la entidad"/>
    <s v="Verificar la clasificación de los grupos de valor clave que se ven directamente afectados por los servicios ofertados"/>
    <s v="a través de la implementación de la metodología para la caracterización de usuarios"/>
    <x v="0"/>
    <x v="0"/>
    <n v="0.4"/>
    <s v="Probabilidad"/>
    <n v="0.23200000000000004"/>
    <n v="0.35"/>
    <x v="1"/>
    <x v="1"/>
    <x v="1"/>
    <s v="Baja"/>
    <n v="0.24"/>
    <s v="Mayor"/>
    <n v="0.8"/>
    <s v="Alto"/>
    <s v="Muy Baja"/>
    <n v="0.16799999999999998"/>
    <s v="Moderado"/>
    <n v="0.45000000000000007"/>
    <x v="0"/>
    <n v="8"/>
    <s v="Reducir (mitigar)"/>
    <s v="Aplicación de evaluación docente de forma semestral de acuerdo al calendario académico "/>
    <s v="Contratista profesional encargado de la plataforma Academusoft"/>
    <d v="2023-11-30T00:00:00"/>
    <d v="2023-10-19T00:00:00"/>
    <s v="Resolución 234 de 2022 en la cual se establece el calendario académico 2023"/>
    <x v="0"/>
    <s v="El desarrollo de esta actividad se realiza dos veces en el año semestralmente, una en mayo y la otra en noviembre, según Resolución 234 de 2022 por la cual se establece el calendario académico, por lo tanto no se reporta información para el tercer trimestre"/>
    <s v="1.Reunión 01/08/2023: Socialización de matriz de caracterización de los ciudadanos y grupos de valor del ICC al grupo misional de formación (FSAB y Educación Continua):_x000a_Socialización matriz de caracterización usuarios ICC-20230801_193027-Meeting Recording.mp4 _x000a_2.Reunión 03/08/2023: Socialización de matriz de caracterización de los ciudadanos y grupos de valor del ICC al grupo misional de formación (FSAB y Educación Continua)  _x000a_Socialización matriz de caracterización usuarios ICC-20230803_195730-Meeting Recording.mp4_x000a_3.Reunión 04/08/2023: Socialización de matriz de caracterización de los ciudadanos y grupos de valor del ICC al grupo misional de investigaciones (Grupo de investigación académica y Grupo de biblioteca especializada) _x000a_Socialización matriz de caracterización usuarios ICC-20230803_192527-Meeting Recording.mp4_x000a_4. Reunión encuesta de percepción, herramienta de medición de experiencias ciudadanas y caracterización biblioteca _x000a_ Reunión sobre encuesta de percepción de biblioteca y herramienta de medición ciudadana-20230808_090739-Grabación de la reunión.mp4_x000a_5.Reunión 09/08/2023: Primera mesa de trabajo con el Grupo de Biblioteca especializada para acompañar el diligenciamiento de matriz de caracterización de los ciudadanos y grupos de valor del ICC. (presencial) _x000a_6.Reunión 11/08/2023: Primera mesa de trabajo con el Grupo de Investigaciones Académicas para acompañar el diligenciamiento de matriz de caracterización de los ciudadanos y grupos de valor del ICC. _x000a_Grabación de la reunión de Mesa de trabajo caracterización grupo de investigaciones académicas-20230811_102509.mp4_x000a_7.Reunión 15/08/2023: Primera mesa de trabajo con el Grupo de formación para acompañar el diligenciamiento de matriz de caracterización de los ciudadanos y grupos de valor del ICC. (FSAB y Educación Continua) (presencial) _x000a_8.Reunión 20/08/2023: Primera mesa de trabajo con el Grupo de formación para acompañar el diligenciamiento de matriz de caracterización de los ciudadanos y grupos de valor del ICC. (Sello editorial) _x000a_9.Reunión 31/08/2023: Segunda mesa de trabajo con el Grupo de Biblioteca especializada para acompañar el diligenciamiento de matriz de caracterización de los ciudadanos y grupos de valor del ICC, (virtual) "/>
    <s v="Para el tercer trimetre del 2023 el Grupo de Planeación y Relacionamiento con el Ciudadano llevó a cabo quince (15) reuniones con los grupos misionales del ICC, cuyo objetivo es la socialización y mesas de trabajo de diligenciamiento de la matriz de caracterización de usuarios y grupos de interés del ICC para la recolección de los datos que permitirán realizar la elaboración y publicación del informe de caracterización de usuarios y grupos de interés del ICC onforme a la metodología para la caracterización de usuarios dispuesta por el Instituto. "/>
    <x v="0"/>
    <x v="0"/>
    <x v="3"/>
    <x v="3"/>
    <x v="0"/>
    <s v="1) Se identificaron cuatro (4) controles, de los cuales dos (2) son correctivos, dos (2) están sin documentar y todos son manuales._x000a_2) Se evidencio tres (3) planes de reducción_x000a_3) Frente a las evidencias de la ejecución de los controles, se identificó:_x000a_a) Control_1: En las observaciones se hace referencia a la realización de quince (15) reuniones con los grupos misionales para el diligenciamiento y socialización de la matriz de caracterización de usuarios y grupos de interés.  Sin embargo, no se adjuntan las evidencias de las reuniones (actas), lista de asistentes, ni el documento de caracterización mencionado. _x000a_- Referente al complemento de la acción de control, de implementación de la metodología para la caracterización de usuarios, se indica la metodología sólo se detalla en el informe de Caracterización de grupos de interés y de valor_x000a_b) Control_2: Se evidencia presentación de los resultados de encuesta de percepción en informe de PQRSDF del segundo trimestre 2023 y socialización en CIGD. Se identifica bajo nivel de participación (20 personas)._x000a_c) Demás controles son correctivos, se reporta la no materialización de los riesgos._x000a_4) Frente a los planes de reducción, se observó:_x000a_a) Plan_1: Se indica se realizará 2 veces al año en marzo y en noviembre, por lo cual no se carga evidencia en este trimestre._x000a_b) Plan_2: No se cargan evidencias, y las observaciones no son concordantes con el plan, que dice:&quot; actualización del portafolio de servicios (...) con fecha implementación 31/10/23_x000a_c) Plan_3: No se adjuntan las evidencias de las reuniones reportadas, como son listas de asistentes, citaciones y borradores de actas."/>
    <s v="Sí"/>
    <s v="Sí"/>
    <s v="Se deben priorizar las actividades para actualizar y divulgar el portafolio de servicios del ICC; y a su vez, seguir fortaleciendo la comunicación tanto interna como externa en nuestros diferentes canales"/>
  </r>
  <r>
    <x v="6"/>
    <m/>
    <m/>
    <m/>
    <m/>
    <s v="Falta de comunicación efectiva de manera clara y transparente con los grupos de valor sobre los servicios ofertados, los procedimientos a seguir y los resultados esperados"/>
    <m/>
    <x v="1"/>
    <x v="1"/>
    <m/>
    <m/>
    <m/>
    <m/>
    <m/>
    <m/>
    <m/>
    <m/>
    <n v="2"/>
    <s v="Profesional Especializado con apoyo del Auxiliar del Grupo de Planeación y de Relacionamiento con el Ciudadano"/>
    <s v="Validar la implementación de las encuestas de satisfacción de los servicios prestados por el ICC"/>
    <s v="a través del informe presentado trimestralmente al CIGD indicando el nivel de satisfacción obtenido en la aplicación de las encuestas"/>
    <x v="1"/>
    <x v="0"/>
    <n v="0.3"/>
    <s v="Probabilidad"/>
    <m/>
    <m/>
    <x v="1"/>
    <x v="1"/>
    <x v="1"/>
    <s v="Muy Baja"/>
    <n v="0.16799999999999998"/>
    <s v="Mayor"/>
    <n v="0.8"/>
    <s v="Alto"/>
    <m/>
    <m/>
    <m/>
    <m/>
    <x v="1"/>
    <m/>
    <s v="Reducir (mitigar)"/>
    <s v="Actualización del Portafolio de servicios con el fin de brindar información de calidad y pertinente a los grupos de valor"/>
    <s v="Profesional Especializado Grupo de Planeación y de Relacionamiento con el Ciudadano"/>
    <d v="2023-10-31T00:00:00"/>
    <d v="2023-10-19T00:00:00"/>
    <s v="1.Reunión 01/08/2023: Socialización de matriz de caracterización de los ciudadanos y grupos de valor del ICC al grupo misional de formación (FSAB y Educación Continua):_x000a_Socialización matriz de caracterización usuarios ICC-20230801_193027-Meeting Recording.mp4 _x000a_2.Reunión 03/08/2023: Socialización de matriz de caracterización de los ciudadanos y grupos de valor del ICC al grupo misional de formación (FSAB y Educación Continua)  _x000a_Socialización matriz de caracterización usuarios ICC-20230803_195730-Meeting Recording.mp4_x000a_3.Reunión 04/08/2023: Socialización de matriz de caracterización de los ciudadanos y grupos de valor del ICC al grupo misional de investigaciones (Grupo de investigación académica y Grupo de biblioteca especializada) _x000a_Socialización matriz de caracterización usuarios ICC-20230803_192527-Meeting Recording.mp4_x000a_4. Reunión encuesta de percepción, herramienta de medición de experiencias ciudadanas y caracterización biblioteca _x000a_ Reunión sobre encuesta de percepción de biblioteca y herramienta de medición ciudadana-20230808_090739-Grabación de la reunión.mp4_x000a_5.Reunión 09/08/2023: Primera mesa de trabajo con el Grupo de Biblioteca especializada para acompañar el diligenciamiento de matriz de caracterización de los ciudadanos y grupos de valor del ICC. (presencial) _x000a_6.Reunión 11/08/2023: Primera mesa de trabajo con el Grupo de Investigaciones Académicas para acompañar el diligenciamiento de matriz de caracterización de los ciudadanos y grupos de valor del ICC. _x000a_Grabación de la reunión de Mesa de trabajo caracterización grupo de investigaciones académicas-20230811_102509.mp4_x000a_7.Reunión 15/08/2023: Primera mesa de trabajo con el Grupo de formación para acompañar el diligenciamiento de matriz de caracterización de los ciudadanos y grupos de valor del ICC. (FSAB y Educación Continua) (presencial) _x000a_8.Reunión 20/08/2023: Primera mesa de trabajo con el Grupo de formación para acompañar el diligenciamiento de matriz de caracterización de los ciudadanos y grupos de valor del ICC. (Sello editorial) _x000a_9.Reunión 31/08/2023: Segunda mesa de trabajo con el Grupo de Biblioteca especializada para acompañar el diligenciamiento de matriz de caracterización de los ciudadanos y grupos de valor del ICC, (virtual) "/>
    <x v="0"/>
    <s v="Para el tercer trimetre del 2023 el Grupo de Planeación y Relacionamiento con el Ciudadano llevó a cabo quince (15) reuniones con los grupos misionales del ICC, cuyo objetivo es la socialización y mesas de trabajo de diligenciamiento de la matriz de caracterización de usuarios y grupos de interés del ICC para la recolección de los datos que permitirán realizar la elaboración y publicación del informe de caracterización de usuarios y grupos de interés del ICC onforme a la metodología para la caracterización de usuarios dispuesta por el Instituto. _x000a__x000a_Dado que de acuerdo a los avances logrados y a la relevancia institucional del portafolio de servicios, se solicita ajustar la fecha de implementación para el 31/12/2023"/>
    <s v="Proyección acta No. 10 CIGD _x000a__x000a_Informe de PQRSDF presentado"/>
    <s v="El 26 de julio se presenta al CIGD el Informe de PQRSDF, en donde en el capítulo 18 se referencia &quot;Resultados encuesta de percepción&quot;"/>
    <x v="1"/>
    <x v="1"/>
    <x v="1"/>
    <x v="1"/>
    <x v="1"/>
    <m/>
    <m/>
    <m/>
    <m/>
  </r>
  <r>
    <x v="6"/>
    <m/>
    <m/>
    <m/>
    <m/>
    <s v="Incapacidad para establecer metas claras en términos de la calidad del servicio"/>
    <m/>
    <x v="1"/>
    <x v="1"/>
    <m/>
    <m/>
    <m/>
    <m/>
    <m/>
    <m/>
    <m/>
    <m/>
    <n v="3"/>
    <s v="Subdirector Académico y Decana de la FSAB"/>
    <s v="Validar la implementación de la evaluación del servicio prestado afectado identificando la causa raíz del problema "/>
    <s v="a través de la elaboración de un documento en el que se podrán incluir acciones de mejora en los procesos tales como capacitación adicional, actualización de políticas, estrategia de comunicación, entre otros."/>
    <x v="2"/>
    <x v="0"/>
    <n v="0.25"/>
    <s v="Impacto"/>
    <m/>
    <m/>
    <x v="0"/>
    <x v="1"/>
    <x v="1"/>
    <s v="Muy Baja"/>
    <n v="0.16799999999999998"/>
    <s v="Moderado"/>
    <n v="0.60000000000000009"/>
    <s v="Moderado"/>
    <m/>
    <m/>
    <m/>
    <m/>
    <x v="1"/>
    <m/>
    <s v="Reducir (mitigar)"/>
    <s v="Reunión trimestral con los líderes de los servicios prestados y la Oficina de Comunicaciones para identificar las necesidades de los grupos de valor y así dirigir una comunicación óptima que contribuya a la buena imagen del ICC"/>
    <s v="Rol Profesional Especializado Comunicaciones"/>
    <d v="2024-12-31T00:00:00"/>
    <d v="2023-10-20T00:00:00"/>
    <m/>
    <x v="0"/>
    <s v="Se realiza reunión presencial con la coordinadora del Grupo de Sello Editorial con el fin de revisar estrategias de comunicación en cuanto a convocatorias para recibir propuestas de libros y de talleres de Imprenta en conjunto con estrategias para impulsar la Librería Yerbabuena_x000a_Se realiza reunión con el rol líder del Equipo de Gestión de Museos igualmente para identificar estratergias de comunicación._x000a_Las actas están en proyección y revisión por lo cual se anexarán en el próximo reporte._x000a_Se tiene proyectado en el último trimestre continuar con el análisis del portafolio de servicios en conjunto con la Dirección General y el Grupo de Planeación"/>
    <m/>
    <s v="En el trimestre no se materializó el riesgo, por lo cual no fue necesario activar el control"/>
    <x v="1"/>
    <x v="1"/>
    <x v="1"/>
    <x v="1"/>
    <x v="1"/>
    <m/>
    <m/>
    <m/>
    <m/>
  </r>
  <r>
    <x v="6"/>
    <m/>
    <m/>
    <m/>
    <m/>
    <m/>
    <m/>
    <x v="1"/>
    <x v="1"/>
    <m/>
    <m/>
    <m/>
    <m/>
    <m/>
    <m/>
    <m/>
    <m/>
    <n v="4"/>
    <s v="Subdirector Académico y Decana de la FSAB"/>
    <s v="Realizar evaluación del servicio prestado afectado identificando la causa raíz del problema "/>
    <s v="a través de la elaboración de un documento en el que se podrán incluir acciones de mejora en los procesos tales como capacitación adicional, actualización de políticas, estrategia de comunicación, entre otros."/>
    <x v="2"/>
    <x v="0"/>
    <n v="0.25"/>
    <s v="Impacto"/>
    <m/>
    <m/>
    <x v="0"/>
    <x v="1"/>
    <x v="1"/>
    <s v="Muy Baja"/>
    <n v="0.16799999999999998"/>
    <s v="Moderado"/>
    <n v="0.45000000000000007"/>
    <s v="Moderado"/>
    <m/>
    <m/>
    <m/>
    <m/>
    <x v="1"/>
    <m/>
    <m/>
    <m/>
    <m/>
    <m/>
    <m/>
    <m/>
    <x v="1"/>
    <m/>
    <m/>
    <s v="En el trimestre no se materializó el riesgo, por lo cual no fue necesario activar el control"/>
    <x v="1"/>
    <x v="1"/>
    <x v="1"/>
    <x v="1"/>
    <x v="1"/>
    <m/>
    <m/>
    <m/>
    <m/>
  </r>
  <r>
    <x v="6"/>
    <m/>
    <m/>
    <m/>
    <m/>
    <m/>
    <m/>
    <x v="1"/>
    <x v="1"/>
    <m/>
    <m/>
    <m/>
    <m/>
    <m/>
    <m/>
    <m/>
    <m/>
    <n v="5"/>
    <m/>
    <m/>
    <m/>
    <x v="3"/>
    <x v="1"/>
    <s v=""/>
    <s v=""/>
    <m/>
    <m/>
    <x v="2"/>
    <x v="2"/>
    <x v="2"/>
    <s v=""/>
    <s v=""/>
    <s v=""/>
    <s v=""/>
    <s v=""/>
    <m/>
    <m/>
    <m/>
    <m/>
    <x v="1"/>
    <m/>
    <m/>
    <m/>
    <m/>
    <m/>
    <m/>
    <m/>
    <x v="1"/>
    <m/>
    <m/>
    <m/>
    <x v="1"/>
    <x v="1"/>
    <x v="1"/>
    <x v="1"/>
    <x v="1"/>
    <m/>
    <m/>
    <m/>
    <m/>
  </r>
  <r>
    <x v="6"/>
    <m/>
    <m/>
    <m/>
    <m/>
    <m/>
    <m/>
    <x v="1"/>
    <x v="1"/>
    <m/>
    <m/>
    <m/>
    <m/>
    <m/>
    <m/>
    <m/>
    <m/>
    <n v="6"/>
    <m/>
    <m/>
    <m/>
    <x v="3"/>
    <x v="1"/>
    <s v=""/>
    <s v=""/>
    <m/>
    <m/>
    <x v="2"/>
    <x v="2"/>
    <x v="2"/>
    <s v=""/>
    <s v=""/>
    <s v=""/>
    <s v=""/>
    <s v=""/>
    <m/>
    <m/>
    <m/>
    <m/>
    <x v="1"/>
    <m/>
    <m/>
    <m/>
    <m/>
    <m/>
    <m/>
    <m/>
    <x v="1"/>
    <m/>
    <m/>
    <m/>
    <x v="1"/>
    <x v="1"/>
    <x v="1"/>
    <x v="1"/>
    <x v="1"/>
    <m/>
    <m/>
    <m/>
    <m/>
  </r>
  <r>
    <x v="6"/>
    <s v="DIR-O2"/>
    <s v="reputacional"/>
    <s v="la pérdida de la renovación de las condiciones de calidad institucional"/>
    <s v="la falta de implementación del plan institucional de autoevaluación durante la vigencia de la certificación"/>
    <s v="Inadecuado seguimiento a la ejecución de los planes de mejora institucional."/>
    <s v="Posibilidad de afectación reputacional por la pérdida de la renovación de las condiciones de calidad institucional debido a la falta de implementación del plan institucional de autoevaluación durante la vigencia de la certificación"/>
    <x v="0"/>
    <x v="9"/>
    <s v="Cronograma de actividades del plan institucional de autoevaluación"/>
    <s v="La entidad a nivel nacional, con efecto publicitarios sostenible a nivel país"/>
    <s v="Muy Baja"/>
    <n v="0.2"/>
    <s v="Catastrófico"/>
    <n v="1"/>
    <s v="Extremo"/>
    <n v="21"/>
    <n v="1"/>
    <s v="Rol profesional aseguramiento de calidad. Subdirección académica"/>
    <s v="Verifica que en el plan institucional de autoevaluación, de acuerdo con la periodicidad definida en la Política de autoevaluación del ICC, se programe la aplicación de los instrumentos de valoración institucional a los grupos de interés (estudiantes, profesores, egresados, funcionarios, directivos, empleadores, entre otros), con los cuales se identifica la percepción sobre el nivel de cumplimiento de las condiciones de calidad institucional."/>
    <s v="Mediante un cronograma que recoge las actividades del plan anual de autoevaluación planificado durante la vigencia de las condiciones de calidad institucional (7 años), aprobado por la Subdirección académica. _x000a__x000a_Las evidencias de ejecución del control se presentan mínimo al tercer año de la vigencia de las condiciones de calidad (7 años)"/>
    <x v="0"/>
    <x v="0"/>
    <n v="0.4"/>
    <s v="Probabilidad"/>
    <n v="0.16976000000000002"/>
    <n v="0.25"/>
    <x v="1"/>
    <x v="1"/>
    <x v="1"/>
    <s v="Muy Baja"/>
    <n v="0.12"/>
    <s v="Catastrófico"/>
    <n v="1"/>
    <s v="Extremo"/>
    <s v="Muy Baja"/>
    <n v="3.0239999999999996E-2"/>
    <s v="Mayor"/>
    <n v="0.75"/>
    <x v="2"/>
    <n v="13"/>
    <s v="Reducir (mitigar)"/>
    <s v="Aprobar en el último trimestre de cada año en el Consejo académico el cronograma anual de actividades del Plan institucional de autoevaluación definido para la vigencia (7 años) de la certificación de las condiciones de calidad institucional"/>
    <s v="Rol Profesional Aseguramiento de la calidad institucional. Subdirección académica"/>
    <d v="2027-12-31T00:00:00"/>
    <m/>
    <m/>
    <x v="1"/>
    <m/>
    <m/>
    <m/>
    <x v="0"/>
    <x v="3"/>
    <x v="2"/>
    <x v="3"/>
    <x v="0"/>
    <s v="1) Riesgo con nivel de severidad residual &quot;alto&quot; sin evidencias de las ejecución de los controles y bajo nivel de avance en los planes de reducción. _x000a_2) No se identifican controles que mitiguen la subcausa de &quot;inadecuado seguimiento a la ejecución de los planes de mejora&quot;, &quot;instrumentos de valoración&quot; ni &quot;seguimiento a la actualización de los sistemas de información&quot;_x000a_3) Revisar frecuencia de las actividad que origina el riesgo con base a entregables del cronograma del plan Institucional de Autoevaluación_x000a_4) Frente a la ejecución de controles se identificó:_x000a_a)  Control 1 y 2: No se evidencia cronograma del Plan Anual de Autoevaluación, aprobado por la subdirección académica, para la revisión de controles.  Por otra parte _x000a_b) Control 3: sin evidencia de ejecución_x000a_c) Control 4: No se evidencia el cronograma para la renovación de las condiciones de calidad institucional, para revisión del control._x000a_d) Control 5: Control correctivo y manual sobre los planes de mejora no ejecutados o con mínimo avance.  Se recomiendo ajustar el control, cambiando su ejecución a &quot;detectivo&quot; haciendo seguimiento periodico a la ejecución e implementación de los planes de mejoramiento_x000a_e) La mayoría de los controles presentaran evidencia de sus ejecución entre el 3er y 5to año de la vigencia de la certificación.  Sin embargo, no se cuenta con la información o soportes de la certificación (fecha inicio y fecha finalización)._x000a_5) Frente a la ejecución de los planes de reducción:_x000a_a) Plan_1: Sin observaciones ni evidencias (se ejecutará en el último trimestre del año 2023)_x000a_b) Plan_2: No se adjunta evidencia de las observaciones realizadas, como son las mesas de trabajo para articular el procedimiento y el formato de planes de mejoramiento."/>
    <s v="No"/>
    <s v="No"/>
    <s v="No se remite reporte de gestión del riesgo en los controles por parte del proceso, sin embargo se presenta un avance en una acción de reducción frente a la actividad de actualizar y articular el procedimiento del plan de mejoramiento"/>
  </r>
  <r>
    <x v="6"/>
    <m/>
    <m/>
    <m/>
    <m/>
    <s v="Implementación inoportuna de los instrumentos de valoración institucional a los grupos de interés del ICC (estudiantes, docentes, egresados, directivos, funcionarios, externos, entre otros)."/>
    <m/>
    <x v="1"/>
    <x v="1"/>
    <m/>
    <m/>
    <m/>
    <m/>
    <m/>
    <m/>
    <m/>
    <m/>
    <n v="2"/>
    <s v="Rol profesional aseguramiento de calidad. Subdirección académica"/>
    <s v="Revisa que al tercer año de aprobación de las condiciones de calidad institucional se encuentre programada la autoevaluación institucional en el cronograma de actividades del plan anual de autoevaluación, de acuerdo con lo establecido en la Política de autoevaluación. "/>
    <s v="Mediante un cronograma que recoge las actividades del plan anual de autoevaluación planificado durante la vigencia de las condiciones de calidad institucional (7 años), aprobado por la Subdirección académica._x000a__x000a_Las evidencias de ejecución del control se presentan mínimo al tercer año de la vigencia de las condiciones de calidad (7 años)"/>
    <x v="0"/>
    <x v="0"/>
    <n v="0.4"/>
    <s v="Probabilidad"/>
    <m/>
    <m/>
    <x v="1"/>
    <x v="1"/>
    <x v="1"/>
    <s v="Muy Baja"/>
    <n v="7.1999999999999995E-2"/>
    <s v="Catastrófico"/>
    <n v="1"/>
    <s v="Extremo"/>
    <m/>
    <m/>
    <m/>
    <m/>
    <x v="1"/>
    <m/>
    <s v="Reducir (mitigar)"/>
    <s v="Actualización y divulgación del procedimiento de Planes de mejoramiento promoviendo la cultura de la autoevaluación"/>
    <s v="Rol profesional gestor SIG - Grupo de Planeación y Relacionamiento con el Ciudadano_x000a__x000a_Rol Profesional Aseguramiento de la calidad institucional. Subdirección académica"/>
    <d v="2023-12-31T00:00:00"/>
    <d v="2023-10-19T00:00:00"/>
    <s v="Pantallazo reunión aseguramiento _x000a__x000a_PDF correo enviado a la UCI"/>
    <x v="0"/>
    <s v="El 20 de septiembre se finalizan las mesas de trabajo con los roles líderes de calidad académica e institucional para articular el procedimiento y el formato de planes de mejoramiento, el 25 de septiembre es enviado a la Unidad de Control Interno con el fin de que ellos validen lo correspondiente a auditorías internas y externas. "/>
    <m/>
    <m/>
    <x v="1"/>
    <x v="1"/>
    <x v="1"/>
    <x v="1"/>
    <x v="1"/>
    <m/>
    <m/>
    <m/>
    <m/>
  </r>
  <r>
    <x v="6"/>
    <m/>
    <m/>
    <m/>
    <m/>
    <s v="Ausencia de la autoevaluación institucional durante la mitad de la vigencia de las condiciones de calidad institucional."/>
    <m/>
    <x v="1"/>
    <x v="1"/>
    <m/>
    <m/>
    <m/>
    <m/>
    <m/>
    <m/>
    <m/>
    <m/>
    <n v="3"/>
    <s v="Rol profesional aseguramiento de calidad. Subdirección académica"/>
    <s v="Verificar que la información institucional, documental y estadística, se actualice anualmente y se almacene en el repositorio de información de los procesos de autoevaluación."/>
    <s v="Mediante el seguimiento a los indicadores de gestión institucional para el proceso del sistema de información institucional, donde se asegure un cumplimiento de mínimo el 90%."/>
    <x v="1"/>
    <x v="0"/>
    <n v="0.3"/>
    <s v="Probabilidad"/>
    <m/>
    <m/>
    <x v="0"/>
    <x v="1"/>
    <x v="1"/>
    <s v="Muy Baja"/>
    <n v="5.0399999999999993E-2"/>
    <s v="Catastrófico"/>
    <n v="1"/>
    <s v="Extremo"/>
    <m/>
    <m/>
    <m/>
    <m/>
    <x v="1"/>
    <m/>
    <m/>
    <m/>
    <m/>
    <m/>
    <m/>
    <m/>
    <x v="1"/>
    <m/>
    <m/>
    <m/>
    <x v="1"/>
    <x v="1"/>
    <x v="1"/>
    <x v="1"/>
    <x v="1"/>
    <m/>
    <m/>
    <m/>
    <m/>
  </r>
  <r>
    <x v="6"/>
    <m/>
    <m/>
    <m/>
    <m/>
    <s v="Seguimiento inadecuado a la actualización anual del sistema de información institucional."/>
    <m/>
    <x v="1"/>
    <x v="1"/>
    <m/>
    <m/>
    <m/>
    <m/>
    <m/>
    <m/>
    <m/>
    <m/>
    <n v="4"/>
    <s v="Rol profesional aseguramiento de calidad. Subdirección académica"/>
    <s v="Validar que la documentación y requisitos requeridos para solicitar la renovación de la condiciones de calidad institucional estén completos y aprobados por el Consejo académico, antes de que se cumplan los doce meses previos al vencimiento de la certificación de las condiciones de calidad institucional"/>
    <s v="El Consejo académico verificará que se de cumplimiento al cronograma para la renovación de las condiciones de calidad institucional, asegurando que de inicio con mínimo veinticuatro meses previos al vencimiento de la certificación de las condiciones de calidad institucional._x000a__x000a_Las evidencias de ejecución del control se presentan al quinto año de la vigencia de las condiciones de calidad (7 años)"/>
    <x v="0"/>
    <x v="0"/>
    <n v="0.4"/>
    <s v="Probabilidad"/>
    <m/>
    <m/>
    <x v="1"/>
    <x v="1"/>
    <x v="1"/>
    <s v="Muy Baja"/>
    <n v="3.0239999999999996E-2"/>
    <s v="Catastrófico"/>
    <n v="1"/>
    <s v="Extremo"/>
    <m/>
    <m/>
    <m/>
    <m/>
    <x v="1"/>
    <m/>
    <m/>
    <m/>
    <m/>
    <m/>
    <m/>
    <m/>
    <x v="1"/>
    <m/>
    <m/>
    <m/>
    <x v="1"/>
    <x v="1"/>
    <x v="1"/>
    <x v="1"/>
    <x v="1"/>
    <m/>
    <m/>
    <m/>
    <m/>
  </r>
  <r>
    <x v="6"/>
    <m/>
    <m/>
    <m/>
    <m/>
    <s v="Radicación tardía de la solicitud de renovación de las condiciones de calidad institucional."/>
    <m/>
    <x v="1"/>
    <x v="1"/>
    <m/>
    <m/>
    <m/>
    <m/>
    <m/>
    <m/>
    <m/>
    <m/>
    <n v="5"/>
    <s v="Rol profesional aseguramiento de calidad. Subdirección académica"/>
    <s v="Identificar los planes de mejora que no se han ejecutado o que no presenten avances significativos lo cual conlleva a un incumplimiento de los requisitos para la renovación de las condiciones de calidad institucional"/>
    <s v="Llevando al Comité Institucional de Gestión y Desempeño los planes de mejora que no han presentado avances para establecer las acciones correctivas para lograr implementar el plan de mejora (reformulación de su alcance, ajustes del cronograma, responsables, entre otros)."/>
    <x v="2"/>
    <x v="0"/>
    <n v="0.25"/>
    <s v="Impacto"/>
    <m/>
    <m/>
    <x v="1"/>
    <x v="1"/>
    <x v="1"/>
    <s v="Muy Baja"/>
    <n v="3.0239999999999996E-2"/>
    <s v="Mayor"/>
    <n v="0.75"/>
    <s v="Alto"/>
    <m/>
    <m/>
    <m/>
    <m/>
    <x v="1"/>
    <m/>
    <m/>
    <m/>
    <m/>
    <m/>
    <m/>
    <m/>
    <x v="1"/>
    <m/>
    <m/>
    <m/>
    <x v="1"/>
    <x v="1"/>
    <x v="1"/>
    <x v="1"/>
    <x v="1"/>
    <m/>
    <m/>
    <m/>
    <m/>
  </r>
  <r>
    <x v="6"/>
    <m/>
    <m/>
    <m/>
    <m/>
    <m/>
    <m/>
    <x v="1"/>
    <x v="1"/>
    <m/>
    <m/>
    <m/>
    <m/>
    <m/>
    <m/>
    <m/>
    <m/>
    <n v="6"/>
    <m/>
    <m/>
    <m/>
    <x v="3"/>
    <x v="1"/>
    <s v=""/>
    <s v=""/>
    <m/>
    <m/>
    <x v="2"/>
    <x v="2"/>
    <x v="2"/>
    <s v=""/>
    <s v=""/>
    <s v=""/>
    <s v=""/>
    <s v=""/>
    <m/>
    <m/>
    <m/>
    <m/>
    <x v="1"/>
    <m/>
    <m/>
    <m/>
    <m/>
    <m/>
    <m/>
    <m/>
    <x v="1"/>
    <m/>
    <m/>
    <m/>
    <x v="1"/>
    <x v="1"/>
    <x v="1"/>
    <x v="1"/>
    <x v="1"/>
    <m/>
    <m/>
    <m/>
    <m/>
  </r>
  <r>
    <x v="7"/>
    <s v="DIS-O1"/>
    <s v="reputacional"/>
    <s v="pérdida de expedientes"/>
    <s v="descuido del Profesional Especializado de Control Interno Disciplinario que tiene la custodia de los mismos"/>
    <s v="Extravío de llaves de oficina"/>
    <s v="Posibilidad de afectación reputacional por pérdida de expedientes debido a descuido del Profesional Especializado de Control Interno Disciplinario que tiene la custodia de los mismos"/>
    <x v="0"/>
    <x v="10"/>
    <s v="Expedientes"/>
    <s v="La entidad con algunos usuarios de relevancia frente al logro de los objetivos"/>
    <s v="Media"/>
    <n v="0.6"/>
    <s v="Moderado"/>
    <n v="0.6"/>
    <s v="Moderado"/>
    <n v="11"/>
    <n v="1"/>
    <s v="Profesional Especializado Control interno disciplinario"/>
    <s v="Revisar documentos esenciales de los expedientes en digital"/>
    <s v="a través de la comparación con los expedientes físicos"/>
    <x v="0"/>
    <x v="0"/>
    <n v="0.4"/>
    <s v="Probabilidad"/>
    <n v="0.42359999999999998"/>
    <n v="0.26250000000000001"/>
    <x v="1"/>
    <x v="0"/>
    <x v="1"/>
    <s v="Baja"/>
    <n v="0.36"/>
    <s v="Moderado"/>
    <n v="0.6"/>
    <s v="Moderado"/>
    <s v="Muy Baja"/>
    <n v="0.1764"/>
    <s v="Menor"/>
    <n v="0.33749999999999997"/>
    <x v="3"/>
    <n v="3"/>
    <s v="Aceptar"/>
    <s v="Actualizar los procedimientos disciplinarios (ordinario y verbal) del proceso, con el fin de establecer controles en la custodia de los expedientes"/>
    <s v="Profesional Especializado de Control Interno Disciplinario"/>
    <d v="2023-12-31T00:00:00"/>
    <d v="2023-10-18T00:00:00"/>
    <s v="Correo y documento enviado a Planeación"/>
    <x v="0"/>
    <s v="El 8 se septiembre se remitió a Planeación para validación metodológica el procedimiento disciplinario ordinario"/>
    <s v="La evidencia se encuentra en el archivo de gestión de la dependencia bajo llave, debido a que poseen reserva documental"/>
    <s v="El día 3 de octubre la anterior profesional especializada hizo entrega de 5 expedientes disciplinarios a su cargo"/>
    <x v="0"/>
    <x v="0"/>
    <x v="2"/>
    <x v="0"/>
    <x v="0"/>
    <s v="1. Frente a los controles se observa:_x000a_a. No es posible verificar las evidencias ejecucion de los controles porque poseen reserva documental._x000a_"/>
    <s v="Sí"/>
    <s v="Sí"/>
    <s v="Sin observaciones"/>
  </r>
  <r>
    <x v="7"/>
    <m/>
    <m/>
    <m/>
    <m/>
    <s v="Ingreso sin autorización a la oficina de control interno disciplinario"/>
    <m/>
    <x v="1"/>
    <x v="1"/>
    <m/>
    <m/>
    <m/>
    <m/>
    <m/>
    <m/>
    <m/>
    <m/>
    <n v="2"/>
    <s v="Profesional Especializado Control interno disciplinario"/>
    <s v="Verificar las carpetas contentivas de los expedientes disciplinarios"/>
    <s v="a través del conteo periódico de los expedientes por vigencias"/>
    <x v="1"/>
    <x v="0"/>
    <n v="0.3"/>
    <s v="Probabilidad"/>
    <m/>
    <m/>
    <x v="0"/>
    <x v="1"/>
    <x v="0"/>
    <s v="Baja"/>
    <n v="0.252"/>
    <s v="Moderado"/>
    <n v="0.6"/>
    <s v="Moderado"/>
    <m/>
    <m/>
    <m/>
    <m/>
    <x v="1"/>
    <m/>
    <m/>
    <m/>
    <m/>
    <m/>
    <m/>
    <m/>
    <x v="1"/>
    <m/>
    <s v="La evidencia se encuentra en el archivo de gestión de la dependencia bajo llave, debido a que poseen reserva documental"/>
    <s v="A la fecha se ha validado la existencia de los 5 expedientes activos entregados por la anterior profesional especializada"/>
    <x v="1"/>
    <x v="1"/>
    <x v="1"/>
    <x v="1"/>
    <x v="1"/>
    <m/>
    <m/>
    <m/>
    <m/>
  </r>
  <r>
    <x v="7"/>
    <m/>
    <m/>
    <m/>
    <m/>
    <m/>
    <m/>
    <x v="1"/>
    <x v="1"/>
    <m/>
    <m/>
    <m/>
    <m/>
    <m/>
    <m/>
    <m/>
    <m/>
    <n v="3"/>
    <s v="Subdirector Administrativo y Financiero"/>
    <s v="Validar aleatoriamente el avance en los procesos"/>
    <s v="A través de la revisión física aleatoria de las carpetas de expedientes disciplinarios"/>
    <x v="1"/>
    <x v="0"/>
    <n v="0.3"/>
    <s v="Probabilidad"/>
    <m/>
    <m/>
    <x v="0"/>
    <x v="0"/>
    <x v="0"/>
    <s v="Muy Baja"/>
    <n v="0.1764"/>
    <s v="Moderado"/>
    <n v="0.6"/>
    <s v="Moderado"/>
    <m/>
    <m/>
    <m/>
    <m/>
    <x v="1"/>
    <m/>
    <m/>
    <m/>
    <m/>
    <m/>
    <m/>
    <m/>
    <x v="1"/>
    <m/>
    <s v="La evidencia se encuentra en el archivo de gestión de la dependencia bajo llave, debido a que poseen reserva documental"/>
    <s v="El día 17 octubre se efectuó reunión con el Subdirector Administrativo, el cual solicitó información sobre 3 expedientes activos, lo cual fue respondido mediante correo electrónico"/>
    <x v="1"/>
    <x v="1"/>
    <x v="1"/>
    <x v="1"/>
    <x v="1"/>
    <m/>
    <m/>
    <m/>
    <m/>
  </r>
  <r>
    <x v="7"/>
    <m/>
    <m/>
    <m/>
    <m/>
    <m/>
    <m/>
    <x v="1"/>
    <x v="1"/>
    <m/>
    <m/>
    <m/>
    <m/>
    <m/>
    <m/>
    <m/>
    <m/>
    <n v="4"/>
    <s v="Profesional Especializado Control interno disciplinario"/>
    <s v="Denunciar la pérdida del expediente a la autoridad competente"/>
    <s v="a través del inicio de las acciones disciplinarias correspondientes "/>
    <x v="2"/>
    <x v="0"/>
    <n v="0.25"/>
    <s v="Impacto"/>
    <m/>
    <m/>
    <x v="0"/>
    <x v="0"/>
    <x v="1"/>
    <s v="Muy Baja"/>
    <n v="0.1764"/>
    <s v="Moderado"/>
    <n v="0.44999999999999996"/>
    <s v="Moderado"/>
    <m/>
    <m/>
    <m/>
    <m/>
    <x v="1"/>
    <m/>
    <m/>
    <m/>
    <m/>
    <m/>
    <m/>
    <m/>
    <x v="1"/>
    <m/>
    <m/>
    <s v="El riesgo no se ha materializado por lo cual no ha sido activado el control"/>
    <x v="1"/>
    <x v="1"/>
    <x v="1"/>
    <x v="1"/>
    <x v="1"/>
    <m/>
    <m/>
    <m/>
    <m/>
  </r>
  <r>
    <x v="7"/>
    <m/>
    <m/>
    <m/>
    <m/>
    <m/>
    <m/>
    <x v="1"/>
    <x v="1"/>
    <m/>
    <m/>
    <m/>
    <m/>
    <m/>
    <m/>
    <m/>
    <m/>
    <n v="5"/>
    <s v="Profesional Especializado Control interno disciplinario"/>
    <s v="Reconstrucción del expediente"/>
    <s v="a través de la impresión de los expedientes digitalizados y la solicitud de documentos "/>
    <x v="2"/>
    <x v="0"/>
    <n v="0.25"/>
    <s v="Impacto"/>
    <m/>
    <m/>
    <x v="1"/>
    <x v="1"/>
    <x v="1"/>
    <s v="Muy Baja"/>
    <n v="0.1764"/>
    <s v="Menor"/>
    <n v="0.33749999999999997"/>
    <s v="Bajo"/>
    <m/>
    <m/>
    <m/>
    <m/>
    <x v="1"/>
    <m/>
    <m/>
    <m/>
    <m/>
    <m/>
    <m/>
    <m/>
    <x v="1"/>
    <m/>
    <m/>
    <s v="El riesgo no se ha materializado por lo cual no ha sido activado el control"/>
    <x v="1"/>
    <x v="1"/>
    <x v="1"/>
    <x v="1"/>
    <x v="1"/>
    <m/>
    <m/>
    <m/>
    <m/>
  </r>
  <r>
    <x v="7"/>
    <m/>
    <m/>
    <m/>
    <m/>
    <m/>
    <m/>
    <x v="1"/>
    <x v="1"/>
    <m/>
    <m/>
    <m/>
    <m/>
    <m/>
    <m/>
    <m/>
    <m/>
    <n v="6"/>
    <m/>
    <m/>
    <m/>
    <x v="3"/>
    <x v="1"/>
    <s v=""/>
    <s v=""/>
    <m/>
    <m/>
    <x v="2"/>
    <x v="2"/>
    <x v="2"/>
    <s v=""/>
    <s v=""/>
    <s v=""/>
    <s v=""/>
    <s v=""/>
    <m/>
    <m/>
    <m/>
    <m/>
    <x v="1"/>
    <m/>
    <m/>
    <m/>
    <m/>
    <m/>
    <m/>
    <m/>
    <x v="1"/>
    <m/>
    <m/>
    <m/>
    <x v="1"/>
    <x v="1"/>
    <x v="1"/>
    <x v="1"/>
    <x v="1"/>
    <m/>
    <m/>
    <m/>
    <m/>
  </r>
  <r>
    <x v="8"/>
    <s v="EVA-O1"/>
    <s v="reputacional"/>
    <s v="emitir conclusiones erróneas en los informes"/>
    <s v="falta de verificación y revisión de evidencias, criterios o datos; o inobservancia de la normativa vigente"/>
    <s v="Falta de verificación o revisión del contenido de informes"/>
    <s v="Posibilidad de afectación reputacional por emitir conclusiones erróneas en los informes debido a falta de verificación y revisión de evidencias, criterios o datos; o inobservancia de la normativa vigente"/>
    <x v="0"/>
    <x v="11"/>
    <s v="Informes"/>
    <s v="La entidad con algunos usuarios de relevancia frente al logro de los objetivos"/>
    <s v="Media"/>
    <n v="0.6"/>
    <s v="Moderado"/>
    <n v="0.6"/>
    <s v="Moderado"/>
    <n v="11"/>
    <n v="1"/>
    <s v="Auditores de la Unidad de Control Interno"/>
    <s v="Revisar el contenido del informe"/>
    <s v="Comparando el informe contra los criterios y las evidencias"/>
    <x v="0"/>
    <x v="0"/>
    <n v="0.4"/>
    <s v="Probabilidad"/>
    <n v="0.44879999999999998"/>
    <n v="0.26250000000000001"/>
    <x v="0"/>
    <x v="1"/>
    <x v="1"/>
    <s v="Baja"/>
    <n v="0.36"/>
    <s v="Moderado"/>
    <n v="0.6"/>
    <s v="Moderado"/>
    <s v="Muy Baja"/>
    <n v="0.1512"/>
    <s v="Menor"/>
    <n v="0.33749999999999997"/>
    <x v="3"/>
    <n v="3"/>
    <s v="Aceptar"/>
    <m/>
    <m/>
    <m/>
    <m/>
    <m/>
    <x v="1"/>
    <m/>
    <s v="https://caroycuervo-my.sharepoint.com/:f:/g/personal/ange_chaves_caroycuervo_gov_co/EnTMCmgnOC5Gncz66l3X_2UB-C72YCcUJufbu7GDqfjS_w?e=dnSVVs"/>
    <s v="Se comparten evidencias de las revisiones efectuadas por el Jefe de Control Interno a los informes generados por la dependencia previo a su publicación. Ver carpeta &quot;Revisión de Informes&quot;"/>
    <x v="0"/>
    <x v="0"/>
    <x v="0"/>
    <x v="4"/>
    <x v="0"/>
    <s v="Sin observaciones"/>
    <s v="Sí"/>
    <s v="Sí"/>
    <s v="Teniendo en cuenta que se efectuó una materialización del riesgo se deberá documentar de acuerdo al procedimiento. _x000a_Sin embargo es conveniente revisar si el riesgo realmente tiene un impacto alto en la entidad con el fin de seguir documentándolo"/>
  </r>
  <r>
    <x v="8"/>
    <m/>
    <m/>
    <m/>
    <m/>
    <s v="Datos erróneos reportados por los responsables de la información"/>
    <m/>
    <x v="1"/>
    <x v="1"/>
    <m/>
    <m/>
    <m/>
    <m/>
    <m/>
    <m/>
    <m/>
    <m/>
    <n v="2"/>
    <s v="Auditores de la Unidad de Control Interno"/>
    <s v="Verificar la vigencia y aplicabilidad de los criterios a evaluar"/>
    <s v="Buscando en los decretos unificados de 2015, las modificaciones recientes en SUIN y comunicarlos (según sea aplicable contiene una sección de la normativa específica)"/>
    <x v="0"/>
    <x v="0"/>
    <n v="0.4"/>
    <s v="Probabilidad"/>
    <m/>
    <m/>
    <x v="1"/>
    <x v="1"/>
    <x v="1"/>
    <s v="Baja"/>
    <n v="0.216"/>
    <s v="Moderado"/>
    <n v="0.6"/>
    <s v="Moderado"/>
    <m/>
    <m/>
    <m/>
    <m/>
    <x v="1"/>
    <m/>
    <m/>
    <m/>
    <m/>
    <m/>
    <m/>
    <m/>
    <x v="1"/>
    <m/>
    <s v="https://www.caroycuervo.gov.co/publicaciones/2022/06/PlanAuditoria2023_V3.xlsx"/>
    <s v="El Plan Anual de Auditoría 2023, versión 3 incluye una columna de &quot;Fundamiento Legal o metodológico que establece la responsabilidad&quot; para cada una de las actividades detalladas en el plan._x000a_Así mismo, los informes de Control Interno se desarrollan con base en criterios o referentes normativos."/>
    <x v="1"/>
    <x v="1"/>
    <x v="1"/>
    <x v="1"/>
    <x v="1"/>
    <m/>
    <m/>
    <m/>
    <m/>
  </r>
  <r>
    <x v="8"/>
    <m/>
    <m/>
    <m/>
    <m/>
    <s v="Inobservancia de la normativa vigente pasando por alto las normativas o regulaciones pertinentes al emitir informes"/>
    <m/>
    <x v="1"/>
    <x v="1"/>
    <m/>
    <m/>
    <m/>
    <m/>
    <m/>
    <m/>
    <m/>
    <m/>
    <n v="3"/>
    <s v="Auditados"/>
    <s v="Revisar el contenido del informe"/>
    <s v="Emitiendo por escrito los argumentos para controvertirlo, según el procedimiento EVA-P-1 Auditoría Interna de Gestión"/>
    <x v="1"/>
    <x v="0"/>
    <n v="0.3"/>
    <s v="Probabilidad"/>
    <m/>
    <m/>
    <x v="1"/>
    <x v="1"/>
    <x v="1"/>
    <s v="Muy Baja"/>
    <n v="0.1512"/>
    <s v="Moderado"/>
    <n v="0.6"/>
    <s v="Moderado"/>
    <m/>
    <m/>
    <m/>
    <m/>
    <x v="1"/>
    <m/>
    <m/>
    <m/>
    <m/>
    <m/>
    <m/>
    <m/>
    <x v="1"/>
    <m/>
    <s v="https://caroycuervo-my.sharepoint.com/:f:/g/personal/ange_chaves_caroycuervo_gov_co/EgGHtnt_Nx1IuZUj-c2dSmsBJxm_eYVDIdNv92mf6XFmYw?e=cNzXZ9"/>
    <s v="Se comparte evidencias de la socialización y publicación de los informes de control Interno a través de los correos asociados a &quot;Funcionarios de Planta&quot;.  Ver carpeta &quot;Socialización de informes&quot;"/>
    <x v="1"/>
    <x v="1"/>
    <x v="1"/>
    <x v="1"/>
    <x v="1"/>
    <m/>
    <m/>
    <m/>
    <m/>
  </r>
  <r>
    <x v="8"/>
    <m/>
    <m/>
    <m/>
    <m/>
    <m/>
    <m/>
    <x v="1"/>
    <x v="1"/>
    <m/>
    <m/>
    <m/>
    <m/>
    <m/>
    <m/>
    <m/>
    <m/>
    <n v="4"/>
    <s v="Auditores de la Unidad de Control Interno"/>
    <s v="Corregir el informe "/>
    <s v="Analizando los impactos generados por el error y presentando ajustes para su mitigación"/>
    <x v="2"/>
    <x v="0"/>
    <n v="0.25"/>
    <s v="Impacto"/>
    <m/>
    <m/>
    <x v="0"/>
    <x v="0"/>
    <x v="1"/>
    <s v="Muy Baja"/>
    <n v="0.1512"/>
    <s v="Moderado"/>
    <n v="0.44999999999999996"/>
    <s v="Moderado"/>
    <m/>
    <m/>
    <m/>
    <m/>
    <x v="1"/>
    <m/>
    <m/>
    <m/>
    <m/>
    <m/>
    <m/>
    <m/>
    <x v="1"/>
    <m/>
    <s v="https://caroycuervo-my.sharepoint.com/:f:/g/personal/ange_chaves_caroycuervo_gov_co/EoCqIS_XqkhBgYfStUJ4zh8BkwjvPURzfOi5bUC4df24Kw?e=xYdQ8d"/>
    <s v="Durante lo corrido del año 2023, se presentaron dos (2) solicitudes de ajuste:_x000a_1) Dependencia TI: para el caso se efectúo ajuste de la tabla dinámica._x000a_2) Dependencia Biblioteca: La socitud no era procedente, se realizó correo de aclaración._x000a_Ver carpeta de &quot;Correción Informes&quot;"/>
    <x v="1"/>
    <x v="1"/>
    <x v="1"/>
    <x v="1"/>
    <x v="1"/>
    <m/>
    <m/>
    <m/>
    <m/>
  </r>
  <r>
    <x v="8"/>
    <m/>
    <m/>
    <m/>
    <m/>
    <m/>
    <m/>
    <x v="1"/>
    <x v="1"/>
    <m/>
    <m/>
    <m/>
    <m/>
    <m/>
    <m/>
    <m/>
    <m/>
    <n v="5"/>
    <s v="Comité Institucional de Coordinación de Control Interno"/>
    <s v="Revisar los argumentos de responsables y auditores frente a informes finales de auditorías internas, cuando existan diferencias"/>
    <s v="Decidiendo sobre la validez o no de los hallazgos objeto de análisis"/>
    <x v="2"/>
    <x v="0"/>
    <n v="0.25"/>
    <s v="Impacto"/>
    <m/>
    <m/>
    <x v="1"/>
    <x v="0"/>
    <x v="1"/>
    <s v="Muy Baja"/>
    <n v="0.1512"/>
    <s v="Menor"/>
    <n v="0.33749999999999997"/>
    <s v="Bajo"/>
    <m/>
    <m/>
    <m/>
    <m/>
    <x v="1"/>
    <m/>
    <m/>
    <m/>
    <m/>
    <m/>
    <m/>
    <m/>
    <x v="1"/>
    <m/>
    <s v="N/A"/>
    <s v="Durante la vigencia 2023, no se programaron auditorias de control Interno, dada la contingencia de la falta de uno de los Auditores (Profesional Especializado Grado 12) desde febrero de 2023 y el cambio de personal en el ICC en virtud del concurso de mérito de la CNCS"/>
    <x v="1"/>
    <x v="1"/>
    <x v="1"/>
    <x v="1"/>
    <x v="1"/>
    <m/>
    <m/>
    <m/>
    <m/>
  </r>
  <r>
    <x v="8"/>
    <m/>
    <m/>
    <m/>
    <m/>
    <m/>
    <m/>
    <x v="1"/>
    <x v="1"/>
    <m/>
    <m/>
    <m/>
    <m/>
    <m/>
    <m/>
    <m/>
    <m/>
    <n v="6"/>
    <m/>
    <m/>
    <m/>
    <x v="3"/>
    <x v="1"/>
    <s v=""/>
    <s v=""/>
    <m/>
    <m/>
    <x v="2"/>
    <x v="2"/>
    <x v="2"/>
    <s v=""/>
    <s v=""/>
    <s v=""/>
    <s v=""/>
    <s v=""/>
    <m/>
    <m/>
    <m/>
    <m/>
    <x v="1"/>
    <m/>
    <m/>
    <m/>
    <m/>
    <m/>
    <m/>
    <m/>
    <x v="1"/>
    <m/>
    <m/>
    <m/>
    <x v="1"/>
    <x v="1"/>
    <x v="1"/>
    <x v="1"/>
    <x v="1"/>
    <m/>
    <m/>
    <m/>
    <m/>
  </r>
  <r>
    <x v="9"/>
    <s v="FOR-O1"/>
    <s v="reputacional"/>
    <s v="Incumplimiento del calendario académico"/>
    <s v="atrasos en la definición o ejecución del plan de adquisiciones para la contratación de docentes de las maestrías"/>
    <s v="Demora de aprobación plan de adquisiciones"/>
    <s v="Posibilidad de afectación reputacional por Incumplimiento del calendario académico debido a atrasos en la definición o ejecución del plan de adquisiciones para la contratación de docentes de las maestrías"/>
    <x v="0"/>
    <x v="2"/>
    <s v="contratos de docentes"/>
    <s v="La entidad con algunos usuarios de relevancia frente al logro de los objetivos"/>
    <s v="Media"/>
    <n v="0.6"/>
    <s v="Moderado"/>
    <n v="0.6"/>
    <s v="Moderado"/>
    <n v="11"/>
    <n v="1"/>
    <s v="Decana"/>
    <s v="Verificar que el plan de adquisiciones incluya toda la contratación de docentes de las maestrías"/>
    <s v="a través de la presentación de la información por medio del correo electrónico informando las observaciones al plan de adquisiciones publicado, de ser necesario."/>
    <x v="1"/>
    <x v="0"/>
    <n v="0.3"/>
    <s v="Probabilidad"/>
    <n v="0.18"/>
    <n v="0.15000000000000002"/>
    <x v="0"/>
    <x v="1"/>
    <x v="1"/>
    <s v="Media"/>
    <n v="0.42"/>
    <s v="Moderado"/>
    <n v="0.6"/>
    <s v="Moderado"/>
    <s v="Media"/>
    <n v="0.42"/>
    <s v="Moderado"/>
    <n v="0.44999999999999996"/>
    <x v="0"/>
    <n v="11"/>
    <s v="Reducir (mitigar)"/>
    <s v="Solicitar al Comité Institucional de Gestión y Desempeño -CIGD-  la priorización de la contratación docente"/>
    <s v="Decana"/>
    <d v="2023-12-31T00:00:00"/>
    <d v="2023-10-17T00:00:00"/>
    <m/>
    <x v="0"/>
    <s v="Esta actividad se desarrollará en el último trimestre de la vigencia"/>
    <m/>
    <s v="El control se aplica en el último trimestre del año durante la proyección del Plan Anual de Adquisciones"/>
    <x v="0"/>
    <x v="3"/>
    <x v="2"/>
    <x v="2"/>
    <x v="0"/>
    <s v="1) Controles no mitigan las subcausas de: &quot;Demoras en la revisión de estudios previos&quot; ni &quot;Demoras en la aprobación del plan de adquisiciones&quot;.  Asimismo, se sugiere incluir acciones continuas de seguimiento a la ejecución del plan de adquisiciones relacionado con la contratación de docentes._x000a_2) Se identificaron dos (2) controles, de los cuales ambos son manuales, uno preventivo y otro correctivo y uno se encuentra documentado y el otro no."/>
    <s v="No"/>
    <s v="Sí"/>
    <s v="Se deberán fortalecer o implementar controles que permitan que la probabilidad de que se materialice el riesgo, baje"/>
  </r>
  <r>
    <x v="9"/>
    <m/>
    <m/>
    <m/>
    <m/>
    <s v="Demora en revisión de estudios previos"/>
    <m/>
    <x v="1"/>
    <x v="1"/>
    <m/>
    <m/>
    <m/>
    <m/>
    <m/>
    <m/>
    <m/>
    <m/>
    <n v="2"/>
    <s v="Decana"/>
    <s v="Verificar los cambios al calendario académico"/>
    <s v="Ajustando los cambios a la resolución de ser necesario"/>
    <x v="2"/>
    <x v="0"/>
    <n v="0.25"/>
    <s v="Impacto"/>
    <m/>
    <m/>
    <x v="1"/>
    <x v="1"/>
    <x v="1"/>
    <s v="Media"/>
    <n v="0.42"/>
    <s v="Moderado"/>
    <n v="0.44999999999999996"/>
    <s v="Moderado"/>
    <m/>
    <m/>
    <m/>
    <m/>
    <x v="1"/>
    <m/>
    <m/>
    <m/>
    <m/>
    <m/>
    <m/>
    <m/>
    <x v="1"/>
    <m/>
    <m/>
    <s v="En el tercer trimestre no se activó el control debido a que el riesgo no se materializó"/>
    <x v="1"/>
    <x v="1"/>
    <x v="1"/>
    <x v="1"/>
    <x v="1"/>
    <m/>
    <m/>
    <m/>
    <m/>
  </r>
  <r>
    <x v="9"/>
    <m/>
    <m/>
    <m/>
    <m/>
    <s v="Error en la priorización para mantener el proceso de formación"/>
    <m/>
    <x v="1"/>
    <x v="1"/>
    <m/>
    <m/>
    <m/>
    <m/>
    <m/>
    <m/>
    <m/>
    <m/>
    <n v="3"/>
    <m/>
    <m/>
    <m/>
    <x v="3"/>
    <x v="1"/>
    <s v=""/>
    <s v=""/>
    <m/>
    <m/>
    <x v="2"/>
    <x v="2"/>
    <x v="2"/>
    <s v=""/>
    <s v=""/>
    <s v=""/>
    <s v=""/>
    <s v=""/>
    <m/>
    <m/>
    <m/>
    <m/>
    <x v="1"/>
    <m/>
    <m/>
    <m/>
    <m/>
    <m/>
    <m/>
    <m/>
    <x v="1"/>
    <m/>
    <m/>
    <m/>
    <x v="1"/>
    <x v="1"/>
    <x v="1"/>
    <x v="1"/>
    <x v="1"/>
    <m/>
    <m/>
    <m/>
    <m/>
  </r>
  <r>
    <x v="9"/>
    <m/>
    <m/>
    <m/>
    <m/>
    <m/>
    <m/>
    <x v="1"/>
    <x v="1"/>
    <m/>
    <m/>
    <m/>
    <m/>
    <m/>
    <m/>
    <m/>
    <m/>
    <n v="4"/>
    <m/>
    <m/>
    <m/>
    <x v="3"/>
    <x v="1"/>
    <s v=""/>
    <s v=""/>
    <m/>
    <m/>
    <x v="2"/>
    <x v="2"/>
    <x v="2"/>
    <s v=""/>
    <s v=""/>
    <s v=""/>
    <s v=""/>
    <s v=""/>
    <m/>
    <m/>
    <m/>
    <m/>
    <x v="1"/>
    <m/>
    <m/>
    <m/>
    <m/>
    <m/>
    <m/>
    <m/>
    <x v="1"/>
    <m/>
    <m/>
    <m/>
    <x v="1"/>
    <x v="1"/>
    <x v="1"/>
    <x v="1"/>
    <x v="1"/>
    <m/>
    <m/>
    <m/>
    <m/>
  </r>
  <r>
    <x v="9"/>
    <m/>
    <m/>
    <m/>
    <m/>
    <m/>
    <m/>
    <x v="1"/>
    <x v="1"/>
    <m/>
    <m/>
    <m/>
    <m/>
    <m/>
    <m/>
    <m/>
    <m/>
    <n v="5"/>
    <m/>
    <m/>
    <m/>
    <x v="3"/>
    <x v="1"/>
    <s v=""/>
    <s v=""/>
    <m/>
    <m/>
    <x v="2"/>
    <x v="2"/>
    <x v="2"/>
    <s v=""/>
    <s v=""/>
    <s v=""/>
    <s v=""/>
    <s v=""/>
    <m/>
    <m/>
    <m/>
    <m/>
    <x v="1"/>
    <m/>
    <m/>
    <m/>
    <m/>
    <m/>
    <m/>
    <m/>
    <x v="1"/>
    <m/>
    <m/>
    <m/>
    <x v="1"/>
    <x v="1"/>
    <x v="1"/>
    <x v="1"/>
    <x v="1"/>
    <m/>
    <m/>
    <m/>
    <m/>
  </r>
  <r>
    <x v="9"/>
    <m/>
    <m/>
    <m/>
    <m/>
    <m/>
    <m/>
    <x v="1"/>
    <x v="1"/>
    <m/>
    <m/>
    <m/>
    <m/>
    <m/>
    <m/>
    <m/>
    <m/>
    <n v="6"/>
    <m/>
    <m/>
    <m/>
    <x v="3"/>
    <x v="1"/>
    <s v=""/>
    <s v=""/>
    <m/>
    <m/>
    <x v="2"/>
    <x v="2"/>
    <x v="2"/>
    <s v=""/>
    <s v=""/>
    <s v=""/>
    <s v=""/>
    <s v=""/>
    <m/>
    <m/>
    <m/>
    <m/>
    <x v="1"/>
    <m/>
    <m/>
    <m/>
    <m/>
    <m/>
    <m/>
    <m/>
    <x v="1"/>
    <m/>
    <m/>
    <m/>
    <x v="1"/>
    <x v="1"/>
    <x v="1"/>
    <x v="1"/>
    <x v="1"/>
    <m/>
    <m/>
    <m/>
    <m/>
  </r>
  <r>
    <x v="9"/>
    <s v="FOR-O2"/>
    <s v="reputacional"/>
    <s v="la pérdida de la renovación de los registros calificados de los programas de Maestría"/>
    <s v="la falta de ejecución del plan anual de autoevaluación definido para la vigencia de siete años del registro calificado otorgado a los programas de Maestría"/>
    <s v="Inadecuado seguimiento a la ejecución de los planes de mejora de los programas de Maestría"/>
    <s v="Posibilidad de afectación reputacional por la pérdida de la renovación de los registros calificados de los programas de Maestría debido a la falta de ejecución del plan anual de autoevaluación definido para la vigencia de siete años del registro calificado otorgado a los programas de Maestría"/>
    <x v="0"/>
    <x v="12"/>
    <s v="Cronograma de actividades del plan anual de autoevaluación de los cinco programas de Maestría del ICC"/>
    <s v="La entidad a nivel nacional, con efecto publicitarios sostenible a nivel país"/>
    <s v="Baja"/>
    <n v="0.4"/>
    <s v="Catastrófico"/>
    <n v="1"/>
    <s v="Extremo"/>
    <n v="22"/>
    <n v="1"/>
    <s v="Rol profesional aseguramiento de la calidad de la FSAB. _x000a_Decanatura FSAB"/>
    <s v="Revisar que el cronograma del plan anual de autoevaluación de los programas académicos incluyan los dos ejercicios de autoevaluación, el primero a los dos años y el segundo al cuarto o quinto año, durante la vigencia de los siete años del registro calificado."/>
    <s v="Mediante la aprobación por parte del Consejo académico del cronograma de actividades del plan anual de autoevaluación de los programas académicos._x000a__x000a_Las evidencias de ejecución del control se presentan mínimo al tercer año de la vigencia de las condiciones de calidad (7 años)"/>
    <x v="0"/>
    <x v="0"/>
    <n v="0.4"/>
    <s v="Probabilidad"/>
    <n v="0.23200000000000004"/>
    <n v="0.25"/>
    <x v="1"/>
    <x v="1"/>
    <x v="1"/>
    <s v="Baja"/>
    <n v="0.24"/>
    <s v="Catastrófico"/>
    <n v="1"/>
    <s v="Extremo"/>
    <s v="Muy Baja"/>
    <n v="0.16799999999999998"/>
    <s v="Mayor"/>
    <n v="0.75"/>
    <x v="2"/>
    <n v="13"/>
    <s v="Reducir (mitigar)"/>
    <s v="Aprobar en el último trimestre de cada año en el Consejo académico el cronograma de actividades del Plan anual de autoevaluación definido para la vigencia (7 años) del registro calificado de los programas académicos"/>
    <s v="Asesor aseguramiento de la calidad de la FSAB. _x000a_Decanatura FSAB"/>
    <d v="2027-12-31T00:00:00"/>
    <d v="2023-10-17T00:00:00"/>
    <m/>
    <x v="0"/>
    <s v="Esta actividad se desarrollará en el último trimestre de la vigencia"/>
    <m/>
    <m/>
    <x v="0"/>
    <x v="2"/>
    <x v="2"/>
    <x v="2"/>
    <x v="0"/>
    <s v="1) Riesgo con nivel de severidad residual &quot;alto&quot;, con debilidades en los controles y sin evidencia de la ejecución de los controles, ni planes de reducción._x000a_2) Revisar frecuencia, con base en entregables del cronograma del plan anual de autoevaluación_x000a_3) Revisar la afectación del riesgo reputacional/económico_x000a_4) Controles no mitigan las susbcausas del riesgo de: &quot;falta de ejecución del plan anual de autoevaluación&quot; ni el de &quot;inadecuado seguimiento a los planes de mejora de de los programas de maestría&quot;.  Se recomienda incluir actividades de control y seguimiento a la ejecución del Plan anual de autoevaluación (cronograma) y a la ejecución de los planes de mejora de los programas._x000a_5) Las evidencias de ejecución del control se evidenciaran mínimo al tercer año de la vigencia de las condiciones_x000a_6) No es posible identificar el Plan Anual de Autoevaluación, ni su ejecución._x000a_7) Dado que cada programa presenta una fecha diferente de renovación del registro, no es posible identificar  la aplicación de los controles._x000a_8) Se identificaron 3 controles, todos manuales, los cuales indicar estar documentados. Sin embargo, no se indica dónde."/>
    <s v="No"/>
    <s v="No"/>
    <s v="No se remite reporte de gestión del riesgo en los controles por parte del proceso"/>
  </r>
  <r>
    <x v="9"/>
    <m/>
    <m/>
    <m/>
    <m/>
    <s v="Ausencia de los dos ejercicios de autoevaluación definidos en el modelo de autoevaluación de los programas académicos "/>
    <m/>
    <x v="1"/>
    <x v="1"/>
    <m/>
    <m/>
    <m/>
    <m/>
    <m/>
    <m/>
    <m/>
    <m/>
    <n v="2"/>
    <s v="Rol profesional aseguramiento de la calidad de la FSAB. _x000a_Decanatura FSAB"/>
    <s v="Validar que la documentación y requisitos requeridos para solicitar la renovación del registro calificado de los programas académicos  estén completos y aprobados por el Consejo académico, antes de que se cumplan los doce meses previos al vencimiento."/>
    <s v="Mediante el Consejo académico quien aprobará el cronograma de actividades para la renovación del registro calificado de los programas de Maestría, asegurando que de inicio con mínimo veinticuatro meses previos al vencimiento._x000a__x000a_Las evidencias de ejecución del control se presentan al quinto año de la vigencia de las condiciones de calidad (7 años)"/>
    <x v="1"/>
    <x v="0"/>
    <n v="0.3"/>
    <s v="Probabilidad"/>
    <m/>
    <m/>
    <x v="1"/>
    <x v="1"/>
    <x v="1"/>
    <s v="Muy Baja"/>
    <n v="0.16799999999999998"/>
    <s v="Catastrófico"/>
    <n v="1"/>
    <s v="Extremo"/>
    <m/>
    <m/>
    <m/>
    <m/>
    <x v="1"/>
    <m/>
    <m/>
    <m/>
    <m/>
    <m/>
    <m/>
    <m/>
    <x v="1"/>
    <m/>
    <m/>
    <m/>
    <x v="1"/>
    <x v="1"/>
    <x v="1"/>
    <x v="1"/>
    <x v="1"/>
    <m/>
    <m/>
    <m/>
    <m/>
  </r>
  <r>
    <x v="9"/>
    <m/>
    <m/>
    <m/>
    <m/>
    <s v="Radicación tardía de la solicitud de renovación del registro calificado de los programas de Maestría"/>
    <m/>
    <x v="1"/>
    <x v="1"/>
    <m/>
    <m/>
    <m/>
    <m/>
    <m/>
    <m/>
    <m/>
    <m/>
    <n v="3"/>
    <s v="Rol profesional aseguramiento de la calidad de la FSAB. _x000a_Decanatura FSAB"/>
    <s v="Identificar los planes de mejora que no se han ejecutado o que no presenten avances significativos lo cual conlleve a un incumplimiento de los requisitos para la renovación del registro calificado de los programas de Maestría"/>
    <s v="Llevando al Consejo académico los planes de mejora que no han presentado avances para establecer las acciones correctivas que promueva implementar el plan de mejora del programa de Maestría (reformulación de su alcance, ajustes del cronograma, responsables, entre otros)."/>
    <x v="2"/>
    <x v="0"/>
    <n v="0.25"/>
    <s v="Impacto"/>
    <m/>
    <m/>
    <x v="1"/>
    <x v="1"/>
    <x v="1"/>
    <s v="Muy Baja"/>
    <n v="0.16799999999999998"/>
    <s v="Mayor"/>
    <n v="0.75"/>
    <s v="Alto"/>
    <m/>
    <m/>
    <m/>
    <m/>
    <x v="1"/>
    <m/>
    <m/>
    <m/>
    <m/>
    <m/>
    <m/>
    <m/>
    <x v="1"/>
    <m/>
    <m/>
    <m/>
    <x v="1"/>
    <x v="1"/>
    <x v="1"/>
    <x v="1"/>
    <x v="1"/>
    <m/>
    <m/>
    <m/>
    <m/>
  </r>
  <r>
    <x v="9"/>
    <m/>
    <m/>
    <m/>
    <m/>
    <m/>
    <m/>
    <x v="1"/>
    <x v="1"/>
    <m/>
    <m/>
    <m/>
    <m/>
    <m/>
    <m/>
    <m/>
    <m/>
    <n v="4"/>
    <m/>
    <m/>
    <m/>
    <x v="3"/>
    <x v="1"/>
    <s v=""/>
    <s v=""/>
    <m/>
    <m/>
    <x v="2"/>
    <x v="2"/>
    <x v="2"/>
    <s v=""/>
    <s v=""/>
    <s v=""/>
    <s v=""/>
    <s v=""/>
    <m/>
    <m/>
    <m/>
    <m/>
    <x v="1"/>
    <m/>
    <m/>
    <m/>
    <m/>
    <m/>
    <m/>
    <m/>
    <x v="1"/>
    <m/>
    <m/>
    <m/>
    <x v="1"/>
    <x v="1"/>
    <x v="1"/>
    <x v="1"/>
    <x v="1"/>
    <m/>
    <m/>
    <m/>
    <m/>
  </r>
  <r>
    <x v="9"/>
    <m/>
    <m/>
    <m/>
    <m/>
    <m/>
    <m/>
    <x v="1"/>
    <x v="1"/>
    <m/>
    <m/>
    <m/>
    <m/>
    <m/>
    <m/>
    <m/>
    <m/>
    <n v="5"/>
    <m/>
    <m/>
    <m/>
    <x v="3"/>
    <x v="1"/>
    <s v=""/>
    <s v=""/>
    <m/>
    <m/>
    <x v="2"/>
    <x v="2"/>
    <x v="2"/>
    <s v=""/>
    <s v=""/>
    <s v=""/>
    <s v=""/>
    <s v=""/>
    <m/>
    <m/>
    <m/>
    <m/>
    <x v="1"/>
    <m/>
    <m/>
    <m/>
    <m/>
    <m/>
    <m/>
    <m/>
    <x v="1"/>
    <m/>
    <m/>
    <m/>
    <x v="1"/>
    <x v="1"/>
    <x v="1"/>
    <x v="1"/>
    <x v="1"/>
    <m/>
    <m/>
    <m/>
    <m/>
  </r>
  <r>
    <x v="9"/>
    <m/>
    <m/>
    <m/>
    <m/>
    <m/>
    <m/>
    <x v="1"/>
    <x v="1"/>
    <m/>
    <m/>
    <m/>
    <m/>
    <m/>
    <m/>
    <m/>
    <m/>
    <n v="6"/>
    <m/>
    <m/>
    <m/>
    <x v="3"/>
    <x v="1"/>
    <s v=""/>
    <s v=""/>
    <m/>
    <m/>
    <x v="2"/>
    <x v="2"/>
    <x v="2"/>
    <s v=""/>
    <s v=""/>
    <s v=""/>
    <s v=""/>
    <s v=""/>
    <m/>
    <m/>
    <m/>
    <m/>
    <x v="1"/>
    <m/>
    <m/>
    <m/>
    <m/>
    <m/>
    <m/>
    <m/>
    <x v="1"/>
    <m/>
    <m/>
    <m/>
    <x v="1"/>
    <x v="1"/>
    <x v="1"/>
    <x v="1"/>
    <x v="1"/>
    <m/>
    <m/>
    <m/>
    <m/>
  </r>
  <r>
    <x v="10"/>
    <s v="INV-O1"/>
    <s v="reputacional"/>
    <s v=" productos de investigación (artículo, libro, capítulo de libro, desarrollo, corpus) de los proyectos que no se entreguen a satisfacción"/>
    <s v="falta de cumplimiento y seguimiento en los lineamientos establecidos en el proceso investigativo"/>
    <s v="Falta de un servidor gestor de la información que permita en tiempo real ingresar, consultar y reportar datos históricos y actuales de los proyectos investigativos; útil para realizar consultas internas y externas"/>
    <s v="Posibilidad de afectación reputacional por  productos de investigación (artículo, libro, capítulo de libro, desarrollo, corpus) de los proyectos que no se entreguen a satisfacción debido a falta de cumplimiento y seguimiento en los lineamientos establecidos en el proceso investigativo"/>
    <x v="3"/>
    <x v="11"/>
    <s v="productos de investigación (artículo, libro, capítulo de libro, desarrollo, corpus)"/>
    <s v="La entidad a nivel nacional, con efecto publicitarios sostenible a nivel país"/>
    <s v="Media"/>
    <n v="0.6"/>
    <s v="Catastrófico"/>
    <n v="1"/>
    <s v="Extremo"/>
    <n v="23"/>
    <n v="1"/>
    <s v="Profesional Especializado Grupo Investigaciones Académicas"/>
    <s v="Revisar los informes de avance de los proyectos consolidados por los líderes de líneas de investigación"/>
    <s v="a través de reuniones trimestrales en donde se evidencian necesidades y observaciones con el fin de tramitar ajustes al proyecto si es necesario  o realizar el apoyo a las respectivas gestiones, expresado en compromisos actas de reunión "/>
    <x v="0"/>
    <x v="0"/>
    <n v="0.4"/>
    <s v="Probabilidad"/>
    <n v="0.34799999999999998"/>
    <n v="0.25"/>
    <x v="1"/>
    <x v="1"/>
    <x v="1"/>
    <s v="Baja"/>
    <n v="0.36"/>
    <s v="Catastrófico"/>
    <n v="1"/>
    <s v="Extremo"/>
    <s v="Baja"/>
    <n v="0.252"/>
    <s v="Mayor"/>
    <n v="0.75"/>
    <x v="2"/>
    <n v="16"/>
    <s v="Reducir (mitigar)"/>
    <s v="Crear un documento con solicitud de sistema de información de investigaciones académicas con el fin de presentar información para viabilizar y priorizar este proyecto en el PETI 2024"/>
    <s v="Profesional especializado - Grupo de Investigaciones Académicas"/>
    <d v="2023-10-27T00:00:00"/>
    <d v="2023-10-18T00:00:00"/>
    <s v="N/A"/>
    <x v="0"/>
    <s v="A la fecha no se ha realizado."/>
    <s v="Carpeta OneDrive con las actas, informes y tablas de necesidades expresadas en las reuniones trimestrales._x000a__x000a_https://caroycuervo-my.sharepoint.com/:f:/g/personal/investigacion_caroycuervo_gov_co/EihU9v5Q8lhNnvpOpxdHCg4BkQIXFpUksPWU-XWNuIfjfg?e=ZnbCDB"/>
    <s v="Del 19 al 27 de septiembre se realizaron las reuniones de seguimiento a los proyectos de investigación por línea, correspondientes al tercer trimestre 2023. Las actas y el informe consolidado se encuentran en proceso de elaboración."/>
    <x v="0"/>
    <x v="3"/>
    <x v="3"/>
    <x v="2"/>
    <x v="0"/>
    <s v="1) Nivel de Severidad Residual &quot;Alto&quot; con debilidades en los controles y baja nivel de avance en los planes de reducción._x000a_2) En revisión a los controles, se identificó:_x000a_a) De los 3 controles sólo uno mitiga el riesgo_x000a_b ) Sin la evidencia de ejecución del segundo control_x000a_c) Dos controles sin documentar, se recomienda implementar acciones para su documentación_x000a_3) En revisión a los planes de acción:_x000a_a) Plan_1: Indica no se ha realizado la actividad; sin embargo, su fecha de implementación era 27/10/23_x000a_b) Plan_2: La evidencia presentada, no muestra avances significativos, pese a que su fecha de implementación es el 31/12/23"/>
    <s v="Sí"/>
    <s v="Sí"/>
    <s v="Identificar estrategias para fortalecer o implementar controles, igualmente se recomienda continuar desarrollando las estrategias de comunicación al interior del grupo y priorizar la entrega del documento con solicitud de sistema de información de investigaciones académicas, con el fin de articularlo a las solicitudes del PETI 2024"/>
  </r>
  <r>
    <x v="10"/>
    <m/>
    <m/>
    <m/>
    <m/>
    <s v="Roles de Investigadores que desconocen o desatienden los lineamientos investigativos de la entidad"/>
    <m/>
    <x v="1"/>
    <x v="1"/>
    <m/>
    <m/>
    <m/>
    <m/>
    <m/>
    <m/>
    <m/>
    <m/>
    <n v="2"/>
    <s v="Roles investigadores"/>
    <s v="Validar con los líderes sobre la posibilidad de materialización del riesgo"/>
    <s v="con el fin de evaluar las medidas y acciones necesarias. _x000a_Para este control es indispensable seguir el conducto regular al interior del Grupo de Investigaciones Académicas:_x000a_1. Líder del proyecto_x000a_2. Líder del línea_x000a_3. Líder de grupo_x000a_4. Coordinación de investigaciones_x000a_5. Comité de investigación_x000a_6. Subdirector académico"/>
    <x v="1"/>
    <x v="0"/>
    <n v="0.3"/>
    <s v="Probabilidad"/>
    <m/>
    <m/>
    <x v="0"/>
    <x v="1"/>
    <x v="1"/>
    <s v="Baja"/>
    <n v="0.252"/>
    <s v="Catastrófico"/>
    <n v="1"/>
    <s v="Extremo"/>
    <m/>
    <m/>
    <m/>
    <m/>
    <x v="1"/>
    <m/>
    <s v="Reducir (mitigar)"/>
    <s v="Crear estrategia de comunicación al interior del Grupo de Investigaciones Académicas respecto al seguimiento de los lineamientos del proceso administrativo y contractual"/>
    <s v="Profesional especializado - Grupo de Investigaciones Académicas"/>
    <d v="2023-12-31T00:00:00"/>
    <d v="2023-10-18T00:00:00"/>
    <s v="Memorando interno 011 de la Dirección General del ICC_x000a__x000a_Correo enviado a la Subdirección académica con los documentos soporte para la supervisión de contratos_x000a__x000a_https://caroycuervo-my.sharepoint.com/:f:/g/personal/planeacion_caroycuervo_gov_co/ElZlKnb_FL9LkVvqPjW7pAIBYLCn7tc6zs_g77CqCT2k5g?e=np2zKr"/>
    <x v="0"/>
    <s v="A partir del 01 de septiembre la supervisión de los contratos de prestación de servicios del Grupo de investigaciones académicas, pasaron al profesional especializado 2028-17, Jhon Jeiber Bocanegra Robles._x000a__x000a_En septiembre de socializó a la Subdirección académica la tabla con la lista de documentos nacionales e institucionales que sirven de apoyo a la supervisión realizada por el señor Bocanegra a los informes mensuales de cuentas de cobro de los investigadores contratistas."/>
    <s v="N/A"/>
    <s v="A la feha no se ha materializado el riesgo."/>
    <x v="1"/>
    <x v="1"/>
    <x v="1"/>
    <x v="1"/>
    <x v="1"/>
    <m/>
    <m/>
    <m/>
    <m/>
  </r>
  <r>
    <x v="10"/>
    <m/>
    <m/>
    <m/>
    <m/>
    <m/>
    <m/>
    <x v="1"/>
    <x v="1"/>
    <m/>
    <m/>
    <m/>
    <m/>
    <m/>
    <m/>
    <m/>
    <m/>
    <n v="3"/>
    <s v="Subdirector académico"/>
    <s v="Escalar el caso a Dirección General  "/>
    <s v="con el fin de identificar acciones legales o de otro tipo a realizar respecto a lo que se considere pertinente realizar en cada caso"/>
    <x v="2"/>
    <x v="0"/>
    <n v="0.25"/>
    <s v="Impacto"/>
    <m/>
    <m/>
    <x v="0"/>
    <x v="1"/>
    <x v="1"/>
    <s v="Baja"/>
    <n v="0.252"/>
    <s v="Mayor"/>
    <n v="0.75"/>
    <s v="Alto"/>
    <m/>
    <m/>
    <m/>
    <m/>
    <x v="1"/>
    <m/>
    <m/>
    <m/>
    <m/>
    <m/>
    <m/>
    <m/>
    <x v="1"/>
    <m/>
    <m/>
    <s v="A la feha no se ha materializado el riesgo."/>
    <x v="1"/>
    <x v="1"/>
    <x v="1"/>
    <x v="1"/>
    <x v="1"/>
    <m/>
    <m/>
    <m/>
    <m/>
  </r>
  <r>
    <x v="10"/>
    <m/>
    <m/>
    <m/>
    <m/>
    <m/>
    <m/>
    <x v="1"/>
    <x v="1"/>
    <m/>
    <m/>
    <m/>
    <m/>
    <m/>
    <m/>
    <m/>
    <m/>
    <n v="4"/>
    <m/>
    <m/>
    <m/>
    <x v="3"/>
    <x v="1"/>
    <s v=""/>
    <s v=""/>
    <m/>
    <m/>
    <x v="2"/>
    <x v="2"/>
    <x v="2"/>
    <s v=""/>
    <s v=""/>
    <s v=""/>
    <s v=""/>
    <s v=""/>
    <m/>
    <m/>
    <m/>
    <m/>
    <x v="1"/>
    <m/>
    <m/>
    <m/>
    <m/>
    <m/>
    <m/>
    <m/>
    <x v="1"/>
    <m/>
    <m/>
    <m/>
    <x v="1"/>
    <x v="1"/>
    <x v="1"/>
    <x v="1"/>
    <x v="1"/>
    <m/>
    <m/>
    <m/>
    <m/>
  </r>
  <r>
    <x v="10"/>
    <m/>
    <m/>
    <m/>
    <m/>
    <m/>
    <m/>
    <x v="1"/>
    <x v="1"/>
    <m/>
    <m/>
    <m/>
    <m/>
    <m/>
    <m/>
    <m/>
    <m/>
    <n v="5"/>
    <m/>
    <m/>
    <m/>
    <x v="3"/>
    <x v="1"/>
    <s v=""/>
    <s v=""/>
    <m/>
    <m/>
    <x v="2"/>
    <x v="2"/>
    <x v="2"/>
    <s v=""/>
    <s v=""/>
    <s v=""/>
    <s v=""/>
    <s v=""/>
    <m/>
    <m/>
    <m/>
    <m/>
    <x v="1"/>
    <m/>
    <m/>
    <m/>
    <m/>
    <m/>
    <m/>
    <m/>
    <x v="1"/>
    <m/>
    <m/>
    <m/>
    <x v="1"/>
    <x v="1"/>
    <x v="1"/>
    <x v="1"/>
    <x v="1"/>
    <m/>
    <m/>
    <m/>
    <m/>
  </r>
  <r>
    <x v="10"/>
    <m/>
    <m/>
    <m/>
    <m/>
    <m/>
    <m/>
    <x v="1"/>
    <x v="1"/>
    <m/>
    <m/>
    <m/>
    <m/>
    <m/>
    <m/>
    <m/>
    <m/>
    <n v="6"/>
    <m/>
    <m/>
    <m/>
    <x v="3"/>
    <x v="1"/>
    <s v=""/>
    <s v=""/>
    <m/>
    <m/>
    <x v="2"/>
    <x v="2"/>
    <x v="2"/>
    <s v=""/>
    <s v=""/>
    <s v=""/>
    <s v=""/>
    <s v=""/>
    <m/>
    <m/>
    <m/>
    <m/>
    <x v="1"/>
    <m/>
    <m/>
    <m/>
    <m/>
    <m/>
    <m/>
    <m/>
    <x v="1"/>
    <m/>
    <m/>
    <m/>
    <x v="1"/>
    <x v="1"/>
    <x v="1"/>
    <x v="1"/>
    <x v="1"/>
    <m/>
    <m/>
    <m/>
    <m/>
  </r>
  <r>
    <x v="11"/>
    <s v="MEJ-O1"/>
    <s v="económica"/>
    <s v="incumplimiento de los lineamientos normativos"/>
    <s v="desconocimiento de las normas vigentes que rige cada proceso"/>
    <s v="Lineamientos y normatividad desarticuladas para el desarrollo de las acciones de mejora"/>
    <s v="Posibilidad de afectación económica por incumplimiento de los lineamientos normativos debido a desconocimiento de las normas vigentes que rige cada proceso"/>
    <x v="3"/>
    <x v="13"/>
    <s v="Actualizaciones de la matriz legal"/>
    <s v="Entre 100 y 500 SMLMV"/>
    <s v="Muy Baja"/>
    <n v="0.2"/>
    <s v="Mayor"/>
    <n v="0.8"/>
    <s v="Alto"/>
    <n v="13"/>
    <n v="1"/>
    <s v="Secretario técnico del Comité de Defensa Jurídica - Rol Abogado de Defensa Jurídica"/>
    <s v="Validar que  las solicitudes de actualización legal presentadas deban incorporarse para que regulen los procesos institucionales"/>
    <s v="a través de la consolidación de solicitudes realizadas y su posterior publicación en página web o Intranet, de acuerdo con procedimiento de actualización de matriz legal"/>
    <x v="0"/>
    <x v="0"/>
    <n v="0.4"/>
    <s v="Probabilidad"/>
    <n v="8.0000000000000016E-2"/>
    <n v="0.19999999999999996"/>
    <x v="1"/>
    <x v="1"/>
    <x v="1"/>
    <s v="Muy Baja"/>
    <n v="0.12"/>
    <s v="Mayor"/>
    <n v="0.8"/>
    <s v="Alto"/>
    <s v="Muy Baja"/>
    <n v="0.12"/>
    <s v="Moderado"/>
    <n v="0.60000000000000009"/>
    <x v="0"/>
    <n v="8"/>
    <s v="Reducir (mitigar)"/>
    <s v="Divulgar el procedimiento para la actualización de la matriz legal a todos los servidores públicos de la entidad"/>
    <s v="Rol Abogado de Defensa Jurídica"/>
    <d v="2023-11-30T00:00:00"/>
    <d v="2023-10-18T00:00:00"/>
    <m/>
    <x v="0"/>
    <s v="Se proyecta realizar una comunicación interna divulgando el procedimiento vigente para la actualización de la matriz legal"/>
    <s v="Correos de los grupos de trabajo con ajustes a la matriz legal_x000a__x000a_Matriz legal publicada y divulgada"/>
    <s v="Durante en el mes de junio y julio se actualizó la matriz legal institucional junto con los líderes de grupo. "/>
    <x v="0"/>
    <x v="0"/>
    <x v="0"/>
    <x v="2"/>
    <x v="0"/>
    <s v="Sin observaciones"/>
    <s v="Sí"/>
    <s v="Sí"/>
    <s v="Definir estrategias para fortalecer o implementar controles que logren disminuir la probabilidad de impacto del riesgo"/>
  </r>
  <r>
    <x v="11"/>
    <m/>
    <m/>
    <m/>
    <m/>
    <s v="Aplicación y desarrollo de metodologías y lineamientos afectados por la normatividad y reglamentación en frecuente cambio en los temas que orientan el proceso"/>
    <m/>
    <x v="1"/>
    <x v="1"/>
    <m/>
    <m/>
    <m/>
    <m/>
    <m/>
    <m/>
    <m/>
    <m/>
    <n v="2"/>
    <s v="Subdirectores de la entidad y  líderes de proceso"/>
    <s v="Elaborar plan de contingencia para dar cumplimiento a la norma incumplida y valorar las acciones fiscales y disciplinarias"/>
    <s v="de acuerdo a los requerimientos normativos que regule cada caso"/>
    <x v="2"/>
    <x v="0"/>
    <n v="0.25"/>
    <s v="Impacto"/>
    <m/>
    <m/>
    <x v="0"/>
    <x v="1"/>
    <x v="1"/>
    <s v="Muy Baja"/>
    <n v="0.12"/>
    <s v="Moderado"/>
    <n v="0.60000000000000009"/>
    <s v="Moderado"/>
    <m/>
    <m/>
    <m/>
    <m/>
    <x v="1"/>
    <m/>
    <m/>
    <m/>
    <m/>
    <m/>
    <m/>
    <m/>
    <x v="1"/>
    <m/>
    <m/>
    <s v="En el tercer trimestre no se activó el control debido a que el riesgo no se materializó"/>
    <x v="1"/>
    <x v="1"/>
    <x v="1"/>
    <x v="1"/>
    <x v="1"/>
    <m/>
    <m/>
    <m/>
    <m/>
  </r>
  <r>
    <x v="11"/>
    <m/>
    <m/>
    <m/>
    <m/>
    <m/>
    <m/>
    <x v="1"/>
    <x v="1"/>
    <m/>
    <m/>
    <m/>
    <m/>
    <m/>
    <m/>
    <m/>
    <m/>
    <n v="3"/>
    <m/>
    <m/>
    <m/>
    <x v="3"/>
    <x v="1"/>
    <s v=""/>
    <s v=""/>
    <m/>
    <m/>
    <x v="2"/>
    <x v="2"/>
    <x v="2"/>
    <s v=""/>
    <s v=""/>
    <s v=""/>
    <s v=""/>
    <s v=""/>
    <m/>
    <m/>
    <m/>
    <m/>
    <x v="1"/>
    <m/>
    <m/>
    <m/>
    <m/>
    <m/>
    <m/>
    <m/>
    <x v="1"/>
    <m/>
    <m/>
    <m/>
    <x v="1"/>
    <x v="1"/>
    <x v="1"/>
    <x v="1"/>
    <x v="1"/>
    <m/>
    <m/>
    <m/>
    <m/>
  </r>
  <r>
    <x v="11"/>
    <m/>
    <m/>
    <m/>
    <m/>
    <m/>
    <m/>
    <x v="1"/>
    <x v="1"/>
    <m/>
    <m/>
    <m/>
    <m/>
    <m/>
    <m/>
    <m/>
    <m/>
    <n v="4"/>
    <m/>
    <m/>
    <m/>
    <x v="3"/>
    <x v="1"/>
    <s v=""/>
    <s v=""/>
    <m/>
    <m/>
    <x v="2"/>
    <x v="2"/>
    <x v="2"/>
    <s v=""/>
    <s v=""/>
    <s v=""/>
    <s v=""/>
    <s v=""/>
    <m/>
    <m/>
    <m/>
    <m/>
    <x v="1"/>
    <m/>
    <m/>
    <m/>
    <m/>
    <m/>
    <m/>
    <m/>
    <x v="1"/>
    <m/>
    <m/>
    <m/>
    <x v="1"/>
    <x v="1"/>
    <x v="1"/>
    <x v="1"/>
    <x v="1"/>
    <m/>
    <m/>
    <m/>
    <m/>
  </r>
  <r>
    <x v="11"/>
    <m/>
    <m/>
    <m/>
    <m/>
    <m/>
    <m/>
    <x v="1"/>
    <x v="1"/>
    <m/>
    <m/>
    <m/>
    <m/>
    <m/>
    <m/>
    <m/>
    <m/>
    <n v="5"/>
    <m/>
    <m/>
    <m/>
    <x v="3"/>
    <x v="1"/>
    <s v=""/>
    <s v=""/>
    <m/>
    <m/>
    <x v="2"/>
    <x v="2"/>
    <x v="2"/>
    <s v=""/>
    <s v=""/>
    <s v=""/>
    <s v=""/>
    <s v=""/>
    <m/>
    <m/>
    <m/>
    <m/>
    <x v="1"/>
    <m/>
    <m/>
    <m/>
    <m/>
    <m/>
    <m/>
    <m/>
    <x v="1"/>
    <m/>
    <m/>
    <m/>
    <x v="1"/>
    <x v="1"/>
    <x v="1"/>
    <x v="1"/>
    <x v="1"/>
    <m/>
    <m/>
    <m/>
    <m/>
  </r>
  <r>
    <x v="11"/>
    <m/>
    <m/>
    <m/>
    <m/>
    <m/>
    <m/>
    <x v="1"/>
    <x v="1"/>
    <m/>
    <m/>
    <m/>
    <m/>
    <m/>
    <m/>
    <m/>
    <m/>
    <n v="6"/>
    <m/>
    <m/>
    <m/>
    <x v="3"/>
    <x v="1"/>
    <s v=""/>
    <s v=""/>
    <m/>
    <m/>
    <x v="2"/>
    <x v="2"/>
    <x v="2"/>
    <s v=""/>
    <s v=""/>
    <s v=""/>
    <s v=""/>
    <s v=""/>
    <m/>
    <m/>
    <m/>
    <m/>
    <x v="1"/>
    <m/>
    <m/>
    <m/>
    <m/>
    <m/>
    <m/>
    <m/>
    <x v="1"/>
    <m/>
    <m/>
    <m/>
    <x v="1"/>
    <x v="1"/>
    <x v="1"/>
    <x v="1"/>
    <x v="1"/>
    <m/>
    <m/>
    <m/>
    <m/>
  </r>
  <r>
    <x v="11"/>
    <s v="MEJ-O2"/>
    <s v="reputacional"/>
    <s v="Interrupciones en la operación normal de la entidad"/>
    <s v="generación de cambios y ajustes en las metodologías y planes sin la gestión adecuada"/>
    <s v="Falta de implementación de un ambiente de pruebas en los desarrollos tecnológicos y en los procedimientos institucionales"/>
    <s v="Posibilidad de afectación reputacional por Interrupciones en la operación normal de la entidad debido a generación de cambios y ajustes en las metodologías y planes sin la gestión adecuada"/>
    <x v="3"/>
    <x v="14"/>
    <s v="Metodologías y planes institucionales"/>
    <s v="La entidad con efecto publicitario sostenido a nivel de sector administrativo, nivel departamental o municipal"/>
    <s v="Media"/>
    <n v="0.6"/>
    <s v="Mayor"/>
    <n v="0.8"/>
    <s v="Alto"/>
    <n v="17"/>
    <n v="1"/>
    <s v="Profesional Especializado y Contratista SIG del Grupo de Planeación y de Relacionamiento con el Ciudadano"/>
    <s v="Validar que se informe desde el correo electrónico del Sistema Integrado de Gestión - SIG  sobre la necesidad de socializar  las novedades de los documentos a los interesados"/>
    <s v="a través de la comunicación de la validación del documento - procedimiento MEJ-P-1 Elaboración y control de documentos-, con el fin de establecer una alerta e indicación de la socialización de la nueva documentación"/>
    <x v="0"/>
    <x v="0"/>
    <n v="0.4"/>
    <s v="Probabilidad"/>
    <n v="0.38400000000000001"/>
    <n v="0.19999999999999996"/>
    <x v="1"/>
    <x v="1"/>
    <x v="1"/>
    <s v="Baja"/>
    <n v="0.36"/>
    <s v="Mayor"/>
    <n v="0.8"/>
    <s v="Alto"/>
    <s v="Baja"/>
    <n v="0.216"/>
    <s v="Moderado"/>
    <n v="0.60000000000000009"/>
    <x v="0"/>
    <n v="10"/>
    <s v="Reducir (mitigar)"/>
    <s v="Desarrollar mesas de trabajo con los líderes de procesos para la actualización y creación de documentación requerida para el desarrollo de los objetivos estratégicos de la entidad"/>
    <s v="Profesional Especializado y Contratista SIG del Grupo de Planeación y de Relacionamiento con el Ciudadano"/>
    <d v="2023-12-29T00:00:00"/>
    <d v="2023-10-19T00:00:00"/>
    <s v="Pantallazos de asistencias a reuniones a través de Teams y observaciones remitidas a través de correo electrónico"/>
    <x v="0"/>
    <s v="•_x0009_El 12 de julio se enviaron ajustes y observaciones al Procedimiento de Administración y Conservación Historias Laborales del proceso de Talento Humano. _x000a_•_x0009_El 12 de julio se enviaron ajustes y observaciones al Procedimiento de Condiciones de calidad institucional del proceso de Direccionamiento Estratégico._x000a_•_x0009_El 13 de julio se realizó mesa de trabajo con el proceso de Apropiación social del Conocimiento – Gestión de museos con el fin de orientar sobre la realización del procedimiento Elaboración y ejecución de planes educativos y culturales_x000a_•_x0009_El 17 de julio se enviaron ajustes y observaciones al Procedimiento de Certificación laboral, Certificación Electrónica de Tiempos Laborados (CETIL) y confirmación de historia (cartas H) del proceso de Talento Humano. _x000a_•_x0009_El 17 de julio se enviaron ajustes y observaciones al Procedimiento de Obtención y/o renovación de Registro Calificado del proceso de Formación_x000a_•_x0009_El 17 de julio se realizó mesa de trabajo con el proceso de Información y Comunicación, con el fin de orientar sobre la realización del procedimiento publicación y despublicación en página web_x000a_•_x0009_El 19 de julio se enviaron ajustes y observaciones al Procedimiento de Situaciones administrativas del proceso de Talento Humano. _x000a_•_x0009_El 19 de julio se enviaron ajustes y observaciones al Formato INV-F-5 de evaluación de proyectos de investigación del proceso de Investigación.  _x000a_•_x0009_El 21 de julio se envió propuesta del flujograma del procedimiento de mínima cuantía y grandes superficies del proceso de Adquisciones_x000a_•_x0009_El 24 de julio se enviaron ajustes y observaciones al Procedimiento de caja menor y sus respectivos formatos del proceso de Contabilidad y Presupuesto_x000a_•_x0009_El 27 de julio se enviaron ajustes al procedimiento de Gestión de Inventarios del proceso de Gestión de bienes y servicios_x000a_•_x0009_El 27 de julio se realizó acompañamiento y se enviaron ajustes al procedimiento de Administración de contenido en la sección de transparencia y acceso a la información pública de la página web institucional del proceso de Información y Comunicación_x000a_•_x0009_El 23 de agosto se enviaron ajustes y observaciones al Procedimiento - Política de prevención de daño antijurídico del proceso de Direccionamiento Estratégico_x000a_•_x0009_El 23 de agosto se enviaron ajustes y observaciones a los procedimientos correspondientes a Control Interno Disciplinario_x000a_•_x0009_El 24 de agosto se enviaron ajustes y observaciones al procedimiento Acuerdo Marco de Precios del proceso de Adquisiciones_x000a_•_x0009_El 29 de agosto se enviaron ajustes y observaciones a 6 procedimientos del proceso de Adquisiciones_x000a_•_x0009_El 29 de agosto se realizó acompañamiento al Grupo TIC, para brindar orientación en documentos que se requieren articular al SIG. _x000a_•_x0009_El 30 de agosto se enviaron ajustes y observaciones a 16 procedimientos del proceso de Información y Comunicación liderados por el Grupo de Gestión Documental_x000a_•_x0009_El 30 de agosto se desarrolló mesa de trabajo para ajustar el procedimiento de gestión de inventarios del proceso de Gestión de bienes y servicios.  _x000a_•_x0009_El 31 de agosto se desarrolló mesa de trabajo para revisar el procedimiento de gestión editorial del proceso de Apropiación Social del Conocimiento._x000a_•_x0009_El 31 de agosto se enviaron ajustes y observaciones a los documentos correspondientes de la gestión contable del proceso de Contabilidad y presupuesto_x000a_•_x0009_El 1 de septiembre se enviaron ajustes y observaciones a los documentos correspondientes de la gestión de tesorería del proceso de Contabilidad y presupuesto_x000a_•_x0009_El 5 de septiembre se enviaron ajustes y observaciones a los documentos correspondientes a la Liquidación y pago de nómina de gastos de personal del proceso de Gestión del Talento Humano_x000a_•_x0009_El 6 de septiembre se enviaron ajustes y observaciones del Procedimiento Reporte e investigación de incidentes y accidentes de trabajo con su respectivo formato del proceso de Gestión del Talento Humano_x000a_•_x0009_El 6 de septiembre se desarrolla mesa de trabajo para ajustar en conjunto con el proceso de Gestión del Talento Humano el procedimiento de Gestión del Cambio y el 12 de septiembre se realiza mesa de trabajo con la Subdirección Académica con el fin de articular ajustes y obtener la aprobación de los documentos. _x000a_•_x0009_El 7 de septiembre se enviaron ajustes y observaciones del Procedimiento Selección y vinculación con sus respectivos formatos del proceso de Gestión del Talento Humano_x000a_•_x0009_El 11 de septiembre se enviaron ajustes y observaciones al Manual política de teletrabajo del proceso de Gestión del Talento Humano_x000a_•_x0009_El 12 de septiembre se enviaron ajustes y observaciones al Procedimiento y formatos correspondientes a la gestión de inventarios del proceso de gestión de bienes y servicios_x000a_•_x0009_El 18 de septiembre se realizó acompañamiento al Grupo TIC, con el fin de orientar sobre el SIG y la documentación que se requiere articular al proceso de Información y Comunicación_x000a_•_x0009_El 18 de septiembre se enviaron ajustes y observaciones al procedimiento de gestión tributaria con los respectivos formatos del proceso de Contabilidad y Presupuesto_x000a_•_x0009_El 19 de septiembre se enviaron ajustes y observaciones al Reglamento de higiene del proceso de Gestión del Talento Humano_x000a_•_x0009_El 19 de septiembre se enviaron ajustes y observaciones al procedimiento de Desvinculación de personal de planta y al formato de encuesta de retiro del proceso de Gestión del Talento Humano_x000a_•_x0009_El 22 de septiembre se enviaron ajustes y observaciones a la documentación para articular al SIG, del proceso de investigación:_x000a_-_x0009_Procedimiento Adquisición de material y recursos bibliográficos_x000a_-_x0009_Guía Criterios para estimar el costo del material bibliográfico recibido en canje y donación_x000a_-_x0009_Guía Criterios para aceptar y recibir material bibliográfico en donación_x000a_-_x0009_9 formatos relacionados con la gestión bibliotecaria _x000a_•_x0009_El 28 de septiembre se enviaron ajustes y observaciones a la documentación para articular al SIG, del proceso de información y comunicación:_x000a_-_x0009_Procedimiento y guía para la Gestión de Equipos_x000a_-_x0009_4 formatos relacionados con la gestión de equipos"/>
    <s v="Carpeta con documentos PDF de correos electrónicos_x000a__x000a_Carpeta con PDF de las Comunicaciones Internas remitidas"/>
    <s v="Respecto a este control se desarrollan dos actividades:_x000a_1. A través del correo donde se les remite enlace y documentos aprobados, se les indica la socialización pertinente de la documentación_x000a_2. Con el Grupo de Comunicaciones se tiene una estrategia semanal de difundir la información que se haya articulado al SIG, a través de correo electrónico por Comunicación Interna"/>
    <x v="0"/>
    <x v="0"/>
    <x v="0"/>
    <x v="0"/>
    <x v="0"/>
    <s v="Sin observaciones"/>
    <s v="Sí"/>
    <s v="Sí"/>
    <s v="Sin observaciones"/>
  </r>
  <r>
    <x v="11"/>
    <m/>
    <m/>
    <m/>
    <m/>
    <s v="Comunicación no asertiva sobre los cambios y ajustes a todas las partes interesadas"/>
    <m/>
    <x v="1"/>
    <x v="1"/>
    <m/>
    <m/>
    <m/>
    <m/>
    <m/>
    <m/>
    <m/>
    <m/>
    <n v="2"/>
    <s v="Profesional del Grupo de Planeación y de Relacionamiento con el Ciudadano"/>
    <s v="Validar el envío de la información al inicio de la vigencia indicando generalidades sobre los seguimientos y ajustes a los planes institucionales"/>
    <s v="a través de la remisión de una comunicación oficial a los líderes de los procesos, documentado en el procedimiento DIR-P-3_Formulación, ajustes y seguimiento del Plan de Acción Institucional, con el fin de establecer lineamientos en la comunicación de ajustes a la planeación institucional"/>
    <x v="0"/>
    <x v="0"/>
    <n v="0.4"/>
    <s v="Probabilidad"/>
    <m/>
    <m/>
    <x v="1"/>
    <x v="1"/>
    <x v="1"/>
    <s v="Baja"/>
    <n v="0.216"/>
    <s v="Mayor"/>
    <n v="0.8"/>
    <s v="Alto"/>
    <m/>
    <m/>
    <m/>
    <m/>
    <x v="1"/>
    <m/>
    <m/>
    <m/>
    <m/>
    <m/>
    <m/>
    <m/>
    <x v="1"/>
    <m/>
    <s v="PDF Correos electrónicos remitidos"/>
    <s v="El 4 de julio se remite correo recordatorio de reporte de planes institucionales_x000a__x000a_El 15 de agosto es remitido correo electrónico a todos los líderes de proceso con el fin de informar que el plazo máximo para que presenten los ajustes a sus planes será el 15 de septiembre"/>
    <x v="1"/>
    <x v="1"/>
    <x v="1"/>
    <x v="1"/>
    <x v="1"/>
    <m/>
    <m/>
    <m/>
    <m/>
  </r>
  <r>
    <x v="11"/>
    <m/>
    <m/>
    <m/>
    <m/>
    <s v="Resistencia al cambio por parte de los funcionarios en la implementación de acciones de mejora en los procedimientos actuales"/>
    <m/>
    <x v="1"/>
    <x v="1"/>
    <m/>
    <m/>
    <m/>
    <m/>
    <m/>
    <m/>
    <m/>
    <m/>
    <n v="3"/>
    <s v="Líder el proceso de gestión del cambio"/>
    <s v="Promover acciones que den cumplimiento y prioridad"/>
    <s v="a través de la información suministrada para la gestión del cambio"/>
    <x v="2"/>
    <x v="0"/>
    <n v="0.25"/>
    <s v="Impacto"/>
    <m/>
    <m/>
    <x v="0"/>
    <x v="1"/>
    <x v="1"/>
    <s v="Baja"/>
    <n v="0.216"/>
    <s v="Moderado"/>
    <n v="0.60000000000000009"/>
    <s v="Moderado"/>
    <m/>
    <m/>
    <m/>
    <m/>
    <x v="1"/>
    <m/>
    <m/>
    <m/>
    <m/>
    <m/>
    <m/>
    <m/>
    <x v="1"/>
    <m/>
    <m/>
    <s v="En el tercer trimestre no se activó el control debido a que el riesgo no se materializó"/>
    <x v="1"/>
    <x v="1"/>
    <x v="1"/>
    <x v="1"/>
    <x v="1"/>
    <m/>
    <m/>
    <m/>
    <m/>
  </r>
  <r>
    <x v="11"/>
    <m/>
    <m/>
    <m/>
    <m/>
    <m/>
    <m/>
    <x v="1"/>
    <x v="1"/>
    <m/>
    <m/>
    <m/>
    <m/>
    <m/>
    <m/>
    <m/>
    <m/>
    <n v="4"/>
    <m/>
    <m/>
    <m/>
    <x v="3"/>
    <x v="1"/>
    <s v=""/>
    <s v=""/>
    <m/>
    <m/>
    <x v="2"/>
    <x v="2"/>
    <x v="2"/>
    <s v=""/>
    <s v=""/>
    <s v=""/>
    <s v=""/>
    <s v=""/>
    <m/>
    <m/>
    <m/>
    <m/>
    <x v="1"/>
    <m/>
    <m/>
    <m/>
    <m/>
    <m/>
    <m/>
    <m/>
    <x v="1"/>
    <m/>
    <m/>
    <m/>
    <x v="1"/>
    <x v="1"/>
    <x v="1"/>
    <x v="1"/>
    <x v="1"/>
    <m/>
    <m/>
    <m/>
    <m/>
  </r>
  <r>
    <x v="11"/>
    <m/>
    <m/>
    <m/>
    <m/>
    <m/>
    <m/>
    <x v="1"/>
    <x v="1"/>
    <m/>
    <m/>
    <m/>
    <m/>
    <m/>
    <m/>
    <m/>
    <m/>
    <n v="5"/>
    <m/>
    <m/>
    <m/>
    <x v="3"/>
    <x v="1"/>
    <s v=""/>
    <s v=""/>
    <m/>
    <m/>
    <x v="2"/>
    <x v="2"/>
    <x v="2"/>
    <s v=""/>
    <s v=""/>
    <s v=""/>
    <s v=""/>
    <s v=""/>
    <m/>
    <m/>
    <m/>
    <m/>
    <x v="1"/>
    <m/>
    <m/>
    <m/>
    <m/>
    <m/>
    <m/>
    <m/>
    <x v="1"/>
    <m/>
    <m/>
    <m/>
    <x v="1"/>
    <x v="1"/>
    <x v="1"/>
    <x v="1"/>
    <x v="1"/>
    <m/>
    <m/>
    <m/>
    <m/>
  </r>
  <r>
    <x v="11"/>
    <m/>
    <m/>
    <m/>
    <m/>
    <m/>
    <m/>
    <x v="1"/>
    <x v="1"/>
    <m/>
    <m/>
    <m/>
    <m/>
    <m/>
    <m/>
    <m/>
    <m/>
    <n v="6"/>
    <m/>
    <m/>
    <m/>
    <x v="3"/>
    <x v="1"/>
    <s v=""/>
    <s v=""/>
    <m/>
    <m/>
    <x v="2"/>
    <x v="2"/>
    <x v="2"/>
    <s v=""/>
    <s v=""/>
    <s v=""/>
    <s v=""/>
    <s v=""/>
    <m/>
    <m/>
    <m/>
    <m/>
    <x v="1"/>
    <m/>
    <m/>
    <m/>
    <m/>
    <m/>
    <m/>
    <m/>
    <x v="1"/>
    <m/>
    <m/>
    <m/>
    <x v="1"/>
    <x v="1"/>
    <x v="1"/>
    <x v="1"/>
    <x v="1"/>
    <m/>
    <m/>
    <m/>
    <m/>
  </r>
  <r>
    <x v="12"/>
    <s v="PRE-O1"/>
    <s v="económica"/>
    <s v="Inoportunidad en los reportes o informes tributarios, contables o normativos de nivel nacional o distrital"/>
    <s v="errores en la interpretación normativa, novedades administrativas o cambios en cronogramas"/>
    <s v="Interpretación jurídica o técnica equivocada de la norma"/>
    <s v="Posibilidad de afectación económica por Inoportunidad en los reportes o informes tributarios, contables o normativos de nivel nacional o distrital debido a errores en la interpretación normativa, novedades administrativas o cambios en cronogramas"/>
    <x v="0"/>
    <x v="15"/>
    <s v="Declaraciones y contribuciones"/>
    <s v="Entre 10 y 50 SMLMV"/>
    <s v="Baja"/>
    <n v="0.4"/>
    <s v="Menor"/>
    <n v="0.4"/>
    <s v="Moderado"/>
    <n v="5"/>
    <n v="1"/>
    <s v="Profesional Especializado del  Grupo de Gestión Financiera_x000a__x000a_Profesional de Contabilidad"/>
    <s v="Verificar cronogramas oficiales"/>
    <s v="a través de la revisión y actualización del cronograma de informes periódicos realizado al interior del Grupo de Gestión Financiera"/>
    <x v="0"/>
    <x v="0"/>
    <n v="0.4"/>
    <s v="Probabilidad"/>
    <n v="0.28240000000000004"/>
    <n v="9.9999999999999978E-2"/>
    <x v="1"/>
    <x v="1"/>
    <x v="1"/>
    <s v="Baja"/>
    <n v="0.24"/>
    <s v="Menor"/>
    <n v="0.4"/>
    <s v="Moderado"/>
    <s v="Muy Baja"/>
    <n v="0.11759999999999998"/>
    <s v="Menor"/>
    <n v="0.30000000000000004"/>
    <x v="3"/>
    <n v="3"/>
    <s v="Aceptar"/>
    <m/>
    <m/>
    <m/>
    <m/>
    <m/>
    <x v="1"/>
    <m/>
    <s v="Cronograma - calendario de informes 2023"/>
    <s v="En el grupo se continua manejando un cronograma de informes que se actualiza mensualmente"/>
    <x v="0"/>
    <x v="0"/>
    <x v="3"/>
    <x v="4"/>
    <x v="0"/>
    <s v="1. Revisar la frecuencia de la actividad que origina el riesgo (sólo 10 veces al año)._x000a_2. Se identificaron cuatro (4) controles, todos manuales y uno (1) no se encuentra documentado.  Se sugiere incluir acciones para documentar el control, asimismo_x000a_no se identifica donde estan documentados los controles (3)_x000a_3. Se indicica que el riesgo de contabilidad y presupuesto del Mapa de Riesgo operativo, se encuentra en proceso de revisión; sin embargo, este riesgo se detalla en el mapa como ya implementado._x000a_4. Nivel de severidad baja, no se requiere de la formulación de planes de reducción."/>
    <s v="Sí"/>
    <s v="Sí"/>
    <s v="Sin observaciones"/>
  </r>
  <r>
    <x v="12"/>
    <m/>
    <m/>
    <m/>
    <m/>
    <s v="Cambios en los calendarios tributarios de la DIAN, Secretarías de Haciendas y demás entes"/>
    <m/>
    <x v="1"/>
    <x v="1"/>
    <m/>
    <m/>
    <m/>
    <m/>
    <m/>
    <m/>
    <m/>
    <m/>
    <n v="2"/>
    <s v="Profesionales del Grupo de Gestión Financiera con el acompañamiento del rol asesor jurídico"/>
    <s v="Revisar al interior del Grupo de Financiera el acto administrativo emitido por el ente rector para precisar el informe a presentar "/>
    <s v="identificando aspectos que requieran ser aclarados y solicitar opiniones de terceros incluido el ente rector en caso necesario y antes de la fecha límite"/>
    <x v="1"/>
    <x v="0"/>
    <n v="0.3"/>
    <s v="Probabilidad"/>
    <m/>
    <m/>
    <x v="0"/>
    <x v="1"/>
    <x v="1"/>
    <s v="Muy Baja"/>
    <n v="0.16799999999999998"/>
    <s v="Menor"/>
    <n v="0.4"/>
    <s v="Bajo"/>
    <m/>
    <m/>
    <m/>
    <m/>
    <x v="1"/>
    <m/>
    <m/>
    <m/>
    <m/>
    <m/>
    <m/>
    <m/>
    <x v="1"/>
    <m/>
    <m/>
    <s v="En el trimestre no se ha solicitado acompañamiento por parte del Grupo de Gestión Financiera al rol asesor jurídico para dar conceptos"/>
    <x v="1"/>
    <x v="1"/>
    <x v="1"/>
    <x v="1"/>
    <x v="1"/>
    <m/>
    <m/>
    <m/>
    <m/>
  </r>
  <r>
    <x v="12"/>
    <m/>
    <m/>
    <m/>
    <m/>
    <s v="Debilidad en la comunicación y el control de la información"/>
    <m/>
    <x v="1"/>
    <x v="1"/>
    <m/>
    <m/>
    <m/>
    <m/>
    <m/>
    <m/>
    <m/>
    <m/>
    <n v="3"/>
    <s v="Profesional Especializado del  Grupo de Gestión Financiera_x000a__x000a_Profesional de Contabilidad_x000a__x000a_Rol Jurídico"/>
    <s v="Verificar semestralmente las normas vigentes aplicables al proceso de Contabilidad y Presupuesto"/>
    <s v="a través de la solicitud de actualización del contenido de la matriz legal según el procedimiento DIR-P-1 Actualización y gestión de la matriz legal"/>
    <x v="1"/>
    <x v="0"/>
    <n v="0.3"/>
    <s v="Probabilidad"/>
    <m/>
    <m/>
    <x v="1"/>
    <x v="1"/>
    <x v="1"/>
    <s v="Muy Baja"/>
    <n v="0.11759999999999998"/>
    <s v="Menor"/>
    <n v="0.4"/>
    <s v="Bajo"/>
    <m/>
    <m/>
    <m/>
    <m/>
    <x v="1"/>
    <m/>
    <m/>
    <m/>
    <m/>
    <m/>
    <m/>
    <m/>
    <x v="1"/>
    <m/>
    <s v="Correo electrónico del Grupo de Gestión Financiera"/>
    <s v="El 14 de septiembre el Grupo de Gestión Financiera envío información para la actualización de la matriz legal de la dependencia, al rol jurídico"/>
    <x v="1"/>
    <x v="1"/>
    <x v="1"/>
    <x v="1"/>
    <x v="1"/>
    <m/>
    <m/>
    <m/>
    <m/>
  </r>
  <r>
    <x v="12"/>
    <m/>
    <m/>
    <m/>
    <m/>
    <s v="Falta de aplicación del procedimiento para la actualización de la matriz legal"/>
    <m/>
    <x v="1"/>
    <x v="1"/>
    <m/>
    <m/>
    <m/>
    <m/>
    <m/>
    <m/>
    <m/>
    <m/>
    <n v="4"/>
    <s v="Profesional Especializado del  Grupo de Gestión Financiera"/>
    <s v="Gestionar reunión del Comité pertinente con el fin de evaluar las acciones a realizar "/>
    <s v="teniendo en cuenta el requerimiento de la entidad indicando el incumplimiento de las obligaciones"/>
    <x v="2"/>
    <x v="0"/>
    <n v="0.25"/>
    <s v="Impacto"/>
    <m/>
    <m/>
    <x v="1"/>
    <x v="1"/>
    <x v="1"/>
    <s v="Muy Baja"/>
    <n v="0.11759999999999998"/>
    <s v="Menor"/>
    <n v="0.30000000000000004"/>
    <s v="Bajo"/>
    <m/>
    <m/>
    <m/>
    <m/>
    <x v="1"/>
    <m/>
    <m/>
    <m/>
    <m/>
    <m/>
    <m/>
    <m/>
    <x v="1"/>
    <m/>
    <m/>
    <s v="En el tercer trimestre no se materializó el riesgo, por lo cual no fue necesario activar el control"/>
    <x v="1"/>
    <x v="1"/>
    <x v="1"/>
    <x v="1"/>
    <x v="1"/>
    <m/>
    <m/>
    <m/>
    <m/>
  </r>
  <r>
    <x v="12"/>
    <m/>
    <m/>
    <m/>
    <m/>
    <m/>
    <m/>
    <x v="1"/>
    <x v="1"/>
    <m/>
    <m/>
    <m/>
    <m/>
    <m/>
    <m/>
    <m/>
    <m/>
    <n v="5"/>
    <m/>
    <m/>
    <m/>
    <x v="3"/>
    <x v="1"/>
    <s v=""/>
    <s v=""/>
    <m/>
    <m/>
    <x v="2"/>
    <x v="2"/>
    <x v="2"/>
    <s v=""/>
    <s v=""/>
    <s v=""/>
    <s v=""/>
    <s v=""/>
    <m/>
    <m/>
    <m/>
    <m/>
    <x v="1"/>
    <m/>
    <m/>
    <m/>
    <m/>
    <m/>
    <m/>
    <m/>
    <x v="1"/>
    <m/>
    <m/>
    <m/>
    <x v="1"/>
    <x v="1"/>
    <x v="1"/>
    <x v="1"/>
    <x v="1"/>
    <m/>
    <m/>
    <m/>
    <m/>
  </r>
  <r>
    <x v="12"/>
    <m/>
    <m/>
    <m/>
    <m/>
    <m/>
    <m/>
    <x v="1"/>
    <x v="1"/>
    <m/>
    <m/>
    <m/>
    <m/>
    <m/>
    <m/>
    <m/>
    <m/>
    <n v="6"/>
    <m/>
    <m/>
    <m/>
    <x v="3"/>
    <x v="1"/>
    <s v=""/>
    <s v=""/>
    <m/>
    <m/>
    <x v="2"/>
    <x v="2"/>
    <x v="2"/>
    <s v=""/>
    <s v=""/>
    <s v=""/>
    <s v=""/>
    <s v=""/>
    <m/>
    <m/>
    <m/>
    <m/>
    <x v="1"/>
    <m/>
    <m/>
    <m/>
    <m/>
    <m/>
    <m/>
    <m/>
    <x v="1"/>
    <m/>
    <m/>
    <m/>
    <x v="1"/>
    <x v="1"/>
    <x v="1"/>
    <x v="1"/>
    <x v="1"/>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757F8F8-8E08-4A1D-9E8A-D437F0237DD2}" name="TablaDinámica6"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I20:L33" firstHeaderRow="0" firstDataRow="1" firstDataCol="1"/>
  <pivotFields count="57">
    <pivotField axis="axisRow" showAll="0" sortType="descending">
      <items count="15">
        <item h="1" x="13"/>
        <item x="0"/>
        <item x="4"/>
        <item x="8"/>
        <item x="11"/>
        <item x="10"/>
        <item x="1"/>
        <item x="7"/>
        <item x="6"/>
        <item x="12"/>
        <item x="3"/>
        <item x="5"/>
        <item x="2"/>
        <item h="1" x="9"/>
        <item t="default"/>
      </items>
      <autoSortScope>
        <pivotArea dataOnly="0" outline="0" fieldPosition="0">
          <references count="1">
            <reference field="4294967294" count="1" selected="0">
              <x v="2"/>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items count="5">
        <item x="0"/>
        <item x="1"/>
        <item x="2"/>
        <item h="1" x="3"/>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3">
    <i>
      <x v="6"/>
    </i>
    <i>
      <x v="5"/>
    </i>
    <i>
      <x v="7"/>
    </i>
    <i>
      <x v="2"/>
    </i>
    <i>
      <x v="11"/>
    </i>
    <i>
      <x v="8"/>
    </i>
    <i>
      <x v="12"/>
    </i>
    <i>
      <x v="3"/>
    </i>
    <i>
      <x v="10"/>
    </i>
    <i>
      <x v="1"/>
    </i>
    <i>
      <x v="9"/>
    </i>
    <i>
      <x v="4"/>
    </i>
    <i t="grand">
      <x/>
    </i>
  </rowItems>
  <colFields count="1">
    <field x="-2"/>
  </colFields>
  <colItems count="3">
    <i>
      <x/>
    </i>
    <i i="1">
      <x v="1"/>
    </i>
    <i i="2">
      <x v="2"/>
    </i>
  </colItems>
  <dataFields count="3">
    <dataField name="Promedio de Ii %" fld="14" subtotal="average" baseField="0" baseItem="9" numFmtId="10"/>
    <dataField name="Promedio de Ir %" fld="38" subtotal="average" baseField="0" baseItem="1" numFmtId="10"/>
    <dataField name="Promedio de Eficiencia en impacto" fld="26" subtotal="average" baseField="0" baseItem="2" numFmtId="165"/>
  </dataFields>
  <formats count="35">
    <format dxfId="165">
      <pivotArea type="all" dataOnly="0" outline="0" fieldPosition="0"/>
    </format>
    <format dxfId="164">
      <pivotArea outline="0" collapsedLevelsAreSubtotals="1" fieldPosition="0"/>
    </format>
    <format dxfId="163">
      <pivotArea type="origin" dataOnly="0" labelOnly="1" outline="0" fieldPosition="0"/>
    </format>
    <format dxfId="162">
      <pivotArea field="15" type="button" dataOnly="0" labelOnly="1" outline="0"/>
    </format>
    <format dxfId="161">
      <pivotArea type="topRight" dataOnly="0" labelOnly="1" outline="0" fieldPosition="0"/>
    </format>
    <format dxfId="160">
      <pivotArea field="0" type="button" dataOnly="0" labelOnly="1" outline="0" axis="axisRow" fieldPosition="0"/>
    </format>
    <format dxfId="159">
      <pivotArea dataOnly="0" labelOnly="1" fieldPosition="0">
        <references count="1">
          <reference field="0" count="0"/>
        </references>
      </pivotArea>
    </format>
    <format dxfId="158">
      <pivotArea dataOnly="0" labelOnly="1" grandRow="1" outline="0" fieldPosition="0"/>
    </format>
    <format dxfId="157">
      <pivotArea grandCol="1" outline="0" collapsedLevelsAreSubtotals="1" fieldPosition="0"/>
    </format>
    <format dxfId="156">
      <pivotArea field="15" type="button" dataOnly="0" labelOnly="1" outline="0"/>
    </format>
    <format dxfId="155">
      <pivotArea type="all" dataOnly="0" outline="0" fieldPosition="0"/>
    </format>
    <format dxfId="154">
      <pivotArea outline="0" fieldPosition="0">
        <references count="1">
          <reference field="4294967294" count="1">
            <x v="1"/>
          </reference>
        </references>
      </pivotArea>
    </format>
    <format dxfId="153">
      <pivotArea field="0" type="button" dataOnly="0" labelOnly="1" outline="0" axis="axisRow" fieldPosition="0"/>
    </format>
    <format dxfId="152">
      <pivotArea dataOnly="0" labelOnly="1" outline="0" fieldPosition="0">
        <references count="1">
          <reference field="4294967294" count="1">
            <x v="1"/>
          </reference>
        </references>
      </pivotArea>
    </format>
    <format dxfId="151">
      <pivotArea outline="0" collapsedLevelsAreSubtotals="1" fieldPosition="0"/>
    </format>
    <format dxfId="150">
      <pivotArea dataOnly="0" labelOnly="1" outline="0" fieldPosition="0">
        <references count="1">
          <reference field="4294967294" count="1">
            <x v="1"/>
          </reference>
        </references>
      </pivotArea>
    </format>
    <format dxfId="149">
      <pivotArea outline="0" fieldPosition="0">
        <references count="1">
          <reference field="4294967294" count="1">
            <x v="0"/>
          </reference>
        </references>
      </pivotArea>
    </format>
    <format dxfId="148">
      <pivotArea dataOnly="0" labelOnly="1" outline="0" fieldPosition="0">
        <references count="1">
          <reference field="4294967294" count="1">
            <x v="2"/>
          </reference>
        </references>
      </pivotArea>
    </format>
    <format dxfId="147">
      <pivotArea outline="0" collapsedLevelsAreSubtotals="1" fieldPosition="0">
        <references count="1">
          <reference field="4294967294" count="1" selected="0">
            <x v="2"/>
          </reference>
        </references>
      </pivotArea>
    </format>
    <format dxfId="146">
      <pivotArea outline="0" collapsedLevelsAreSubtotals="1" fieldPosition="0"/>
    </format>
    <format dxfId="145">
      <pivotArea collapsedLevelsAreSubtotals="1" fieldPosition="0">
        <references count="2">
          <reference field="4294967294" count="1" selected="0">
            <x v="0"/>
          </reference>
          <reference field="0" count="1">
            <x v="4"/>
          </reference>
        </references>
      </pivotArea>
    </format>
    <format dxfId="144">
      <pivotArea collapsedLevelsAreSubtotals="1" fieldPosition="0">
        <references count="2">
          <reference field="4294967294" count="1" selected="0">
            <x v="0"/>
          </reference>
          <reference field="0" count="2">
            <x v="5"/>
            <x v="7"/>
          </reference>
        </references>
      </pivotArea>
    </format>
    <format dxfId="143">
      <pivotArea collapsedLevelsAreSubtotals="1" fieldPosition="0">
        <references count="2">
          <reference field="4294967294" count="1" selected="0">
            <x v="0"/>
          </reference>
          <reference field="0" count="4">
            <x v="1"/>
            <x v="3"/>
            <x v="9"/>
            <x v="10"/>
          </reference>
        </references>
      </pivotArea>
    </format>
    <format dxfId="142">
      <pivotArea collapsedLevelsAreSubtotals="1" fieldPosition="0">
        <references count="2">
          <reference field="4294967294" count="1" selected="0">
            <x v="0"/>
          </reference>
          <reference field="0" count="2">
            <x v="8"/>
            <x v="12"/>
          </reference>
        </references>
      </pivotArea>
    </format>
    <format dxfId="141">
      <pivotArea collapsedLevelsAreSubtotals="1" fieldPosition="0">
        <references count="2">
          <reference field="4294967294" count="1" selected="0">
            <x v="0"/>
          </reference>
          <reference field="0" count="2">
            <x v="2"/>
            <x v="11"/>
          </reference>
        </references>
      </pivotArea>
    </format>
    <format dxfId="140">
      <pivotArea collapsedLevelsAreSubtotals="1" fieldPosition="0">
        <references count="2">
          <reference field="4294967294" count="1" selected="0">
            <x v="0"/>
          </reference>
          <reference field="0" count="1">
            <x v="6"/>
          </reference>
        </references>
      </pivotArea>
    </format>
    <format dxfId="139">
      <pivotArea collapsedLevelsAreSubtotals="1" fieldPosition="0">
        <references count="2">
          <reference field="4294967294" count="1" selected="0">
            <x v="1"/>
          </reference>
          <reference field="0" count="1">
            <x v="6"/>
          </reference>
        </references>
      </pivotArea>
    </format>
    <format dxfId="138">
      <pivotArea collapsedLevelsAreSubtotals="1" fieldPosition="0">
        <references count="2">
          <reference field="4294967294" count="1" selected="0">
            <x v="1"/>
          </reference>
          <reference field="0" count="4">
            <x v="2"/>
            <x v="8"/>
            <x v="11"/>
            <x v="12"/>
          </reference>
        </references>
      </pivotArea>
    </format>
    <format dxfId="137">
      <pivotArea collapsedLevelsAreSubtotals="1" fieldPosition="0">
        <references count="2">
          <reference field="4294967294" count="1" selected="0">
            <x v="1"/>
          </reference>
          <reference field="0" count="2">
            <x v="5"/>
            <x v="7"/>
          </reference>
        </references>
      </pivotArea>
    </format>
    <format dxfId="136">
      <pivotArea collapsedLevelsAreSubtotals="1" fieldPosition="0">
        <references count="2">
          <reference field="4294967294" count="1" selected="0">
            <x v="1"/>
          </reference>
          <reference field="0" count="4">
            <x v="1"/>
            <x v="3"/>
            <x v="9"/>
            <x v="10"/>
          </reference>
        </references>
      </pivotArea>
    </format>
    <format dxfId="135">
      <pivotArea collapsedLevelsAreSubtotals="1" fieldPosition="0">
        <references count="2">
          <reference field="4294967294" count="1" selected="0">
            <x v="1"/>
          </reference>
          <reference field="0" count="1">
            <x v="4"/>
          </reference>
        </references>
      </pivotArea>
    </format>
    <format dxfId="134">
      <pivotArea collapsedLevelsAreSubtotals="1" fieldPosition="0">
        <references count="2">
          <reference field="4294967294" count="1" selected="0">
            <x v="0"/>
          </reference>
          <reference field="0" count="1">
            <x v="12"/>
          </reference>
        </references>
      </pivotArea>
    </format>
    <format dxfId="133">
      <pivotArea field="0" grandRow="1" outline="0" collapsedLevelsAreSubtotals="1" axis="axisRow" fieldPosition="0">
        <references count="1">
          <reference field="4294967294" count="1" selected="0">
            <x v="0"/>
          </reference>
        </references>
      </pivotArea>
    </format>
    <format dxfId="132">
      <pivotArea collapsedLevelsAreSubtotals="1" fieldPosition="0">
        <references count="2">
          <reference field="4294967294" count="1" selected="0">
            <x v="1"/>
          </reference>
          <reference field="0" count="1">
            <x v="4"/>
          </reference>
        </references>
      </pivotArea>
    </format>
    <format dxfId="131">
      <pivotArea field="0" grandRow="1" outline="0" collapsedLevelsAreSubtotals="1" axis="axisRow" fieldPosition="0">
        <references count="1">
          <reference field="4294967294"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44634B7B-0091-4CB7-96C8-243628E8E07C}" name="TablaDinámica2" cacheId="1"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B23:R38" firstHeaderRow="1" firstDataRow="2" firstDataCol="1"/>
  <pivotFields count="60">
    <pivotField axis="axisRow" showAll="0">
      <items count="14">
        <item x="1"/>
        <item x="2"/>
        <item x="3"/>
        <item x="12"/>
        <item x="7"/>
        <item x="6"/>
        <item x="8"/>
        <item x="9"/>
        <item x="0"/>
        <item x="5"/>
        <item x="4"/>
        <item x="10"/>
        <item x="11"/>
        <item t="default"/>
      </items>
    </pivotField>
    <pivotField showAll="0"/>
    <pivotField showAll="0"/>
    <pivotField showAll="0"/>
    <pivotField showAll="0"/>
    <pivotField showAll="0"/>
    <pivotField showAll="0"/>
    <pivotField showAll="0"/>
    <pivotField axis="axisCol" dataField="1" showAll="0">
      <items count="17">
        <item x="9"/>
        <item x="13"/>
        <item x="12"/>
        <item x="4"/>
        <item x="15"/>
        <item x="7"/>
        <item x="8"/>
        <item x="2"/>
        <item x="10"/>
        <item x="11"/>
        <item x="5"/>
        <item x="0"/>
        <item x="3"/>
        <item x="14"/>
        <item x="6"/>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4">
    <i>
      <x/>
    </i>
    <i>
      <x v="1"/>
    </i>
    <i>
      <x v="2"/>
    </i>
    <i>
      <x v="3"/>
    </i>
    <i>
      <x v="4"/>
    </i>
    <i>
      <x v="5"/>
    </i>
    <i>
      <x v="6"/>
    </i>
    <i>
      <x v="7"/>
    </i>
    <i>
      <x v="8"/>
    </i>
    <i>
      <x v="9"/>
    </i>
    <i>
      <x v="10"/>
    </i>
    <i>
      <x v="11"/>
    </i>
    <i>
      <x v="12"/>
    </i>
    <i t="grand">
      <x/>
    </i>
  </rowItems>
  <colFields count="1">
    <field x="8"/>
  </colFields>
  <colItems count="16">
    <i>
      <x/>
    </i>
    <i>
      <x v="1"/>
    </i>
    <i>
      <x v="2"/>
    </i>
    <i>
      <x v="3"/>
    </i>
    <i>
      <x v="4"/>
    </i>
    <i>
      <x v="5"/>
    </i>
    <i>
      <x v="6"/>
    </i>
    <i>
      <x v="7"/>
    </i>
    <i>
      <x v="8"/>
    </i>
    <i>
      <x v="9"/>
    </i>
    <i>
      <x v="10"/>
    </i>
    <i>
      <x v="11"/>
    </i>
    <i>
      <x v="12"/>
    </i>
    <i>
      <x v="13"/>
    </i>
    <i>
      <x v="14"/>
    </i>
    <i t="grand">
      <x/>
    </i>
  </colItems>
  <dataFields count="1">
    <dataField name="Suma de Frecuencia de la actividad que origina el riesgo_x000a_(Veces al año)" fld="8" baseField="0" baseItem="0"/>
  </dataFields>
  <formats count="14">
    <format dxfId="54">
      <pivotArea field="0" grandCol="1" collapsedLevelsAreSubtotals="1" axis="axisRow" fieldPosition="0">
        <references count="1">
          <reference field="0" count="1">
            <x v="1"/>
          </reference>
        </references>
      </pivotArea>
    </format>
    <format dxfId="53">
      <pivotArea field="0" grandCol="1" collapsedLevelsAreSubtotals="1" axis="axisRow" fieldPosition="0">
        <references count="1">
          <reference field="0" count="1">
            <x v="3"/>
          </reference>
        </references>
      </pivotArea>
    </format>
    <format dxfId="52">
      <pivotArea field="0" grandCol="1" collapsedLevelsAreSubtotals="1" axis="axisRow" fieldPosition="0">
        <references count="1">
          <reference field="0" count="1">
            <x v="0"/>
          </reference>
        </references>
      </pivotArea>
    </format>
    <format dxfId="51">
      <pivotArea field="0" grandCol="1" collapsedLevelsAreSubtotals="1" axis="axisRow" fieldPosition="0">
        <references count="1">
          <reference field="0" count="1">
            <x v="2"/>
          </reference>
        </references>
      </pivotArea>
    </format>
    <format dxfId="50">
      <pivotArea field="0" grandCol="1" collapsedLevelsAreSubtotals="1" axis="axisRow" fieldPosition="0">
        <references count="1">
          <reference field="0" count="9">
            <x v="4"/>
            <x v="5"/>
            <x v="6"/>
            <x v="7"/>
            <x v="8"/>
            <x v="9"/>
            <x v="10"/>
            <x v="11"/>
            <x v="12"/>
          </reference>
        </references>
      </pivotArea>
    </format>
    <format dxfId="49">
      <pivotArea collapsedLevelsAreSubtotals="1" fieldPosition="0">
        <references count="2">
          <reference field="0" count="1">
            <x v="5"/>
          </reference>
          <reference field="8" count="1" selected="0">
            <x v="0"/>
          </reference>
        </references>
      </pivotArea>
    </format>
    <format dxfId="48">
      <pivotArea collapsedLevelsAreSubtotals="1" fieldPosition="0">
        <references count="2">
          <reference field="0" count="1">
            <x v="2"/>
          </reference>
          <reference field="8" count="1" selected="0">
            <x v="3"/>
          </reference>
        </references>
      </pivotArea>
    </format>
    <format dxfId="47">
      <pivotArea collapsedLevelsAreSubtotals="1" fieldPosition="0">
        <references count="2">
          <reference field="0" count="1">
            <x v="7"/>
          </reference>
          <reference field="8" count="1" selected="0">
            <x v="2"/>
          </reference>
        </references>
      </pivotArea>
    </format>
    <format dxfId="46">
      <pivotArea collapsedLevelsAreSubtotals="1" fieldPosition="0">
        <references count="2">
          <reference field="0" count="1">
            <x v="3"/>
          </reference>
          <reference field="8" count="1" selected="0">
            <x v="4"/>
          </reference>
        </references>
      </pivotArea>
    </format>
    <format dxfId="45">
      <pivotArea grandCol="1" outline="0" collapsedLevelsAreSubtotals="1" fieldPosition="0"/>
    </format>
    <format dxfId="44">
      <pivotArea field="0" grandCol="1" collapsedLevelsAreSubtotals="1" axis="axisRow" fieldPosition="0">
        <references count="1">
          <reference field="0" count="0"/>
        </references>
      </pivotArea>
    </format>
    <format dxfId="43">
      <pivotArea outline="0" collapsedLevelsAreSubtotals="1" fieldPosition="0"/>
    </format>
    <format dxfId="42">
      <pivotArea dataOnly="0" labelOnly="1" fieldPosition="0">
        <references count="1">
          <reference field="8" count="0"/>
        </references>
      </pivotArea>
    </format>
    <format dxfId="41">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189C464D-B494-44A4-9E1F-062DAFA07391}" name="TablaDinámica13" cacheId="1"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B214:G229" firstHeaderRow="1" firstDataRow="2" firstDataCol="1"/>
  <pivotFields count="60">
    <pivotField axis="axisRow" showAll="0">
      <items count="14">
        <item x="1"/>
        <item x="2"/>
        <item x="3"/>
        <item x="12"/>
        <item x="7"/>
        <item x="6"/>
        <item x="8"/>
        <item x="9"/>
        <item x="0"/>
        <item x="5"/>
        <item x="4"/>
        <item x="10"/>
        <item x="1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6">
        <item h="1" x="1"/>
        <item x="0"/>
        <item x="2"/>
        <item x="3"/>
        <item x="4"/>
        <item t="default"/>
      </items>
    </pivotField>
    <pivotField showAll="0"/>
    <pivotField showAll="0"/>
    <pivotField showAll="0"/>
    <pivotField showAll="0"/>
    <pivotField showAll="0"/>
  </pivotFields>
  <rowFields count="1">
    <field x="0"/>
  </rowFields>
  <rowItems count="14">
    <i>
      <x/>
    </i>
    <i>
      <x v="1"/>
    </i>
    <i>
      <x v="2"/>
    </i>
    <i>
      <x v="3"/>
    </i>
    <i>
      <x v="4"/>
    </i>
    <i>
      <x v="5"/>
    </i>
    <i>
      <x v="6"/>
    </i>
    <i>
      <x v="7"/>
    </i>
    <i>
      <x v="8"/>
    </i>
    <i>
      <x v="9"/>
    </i>
    <i>
      <x v="10"/>
    </i>
    <i>
      <x v="11"/>
    </i>
    <i>
      <x v="12"/>
    </i>
    <i t="grand">
      <x/>
    </i>
  </rowItems>
  <colFields count="1">
    <field x="54"/>
  </colFields>
  <colItems count="5">
    <i>
      <x v="1"/>
    </i>
    <i>
      <x v="2"/>
    </i>
    <i>
      <x v="3"/>
    </i>
    <i>
      <x v="4"/>
    </i>
    <i t="grand">
      <x/>
    </i>
  </colItems>
  <dataFields count="1">
    <dataField name="Cuenta de ¿El plan de reducción  ha permitido mejorar el control?" fld="54" subtotal="count" baseField="0" baseItem="0"/>
  </dataFields>
  <formats count="4">
    <format dxfId="58">
      <pivotArea outline="0" collapsedLevelsAreSubtotals="1" fieldPosition="0">
        <references count="1">
          <reference field="54" count="4" selected="0">
            <x v="1"/>
            <x v="2"/>
            <x v="3"/>
            <x v="4"/>
          </reference>
        </references>
      </pivotArea>
    </format>
    <format dxfId="57">
      <pivotArea dataOnly="0" labelOnly="1" fieldPosition="0">
        <references count="1">
          <reference field="54" count="4">
            <x v="1"/>
            <x v="2"/>
            <x v="3"/>
            <x v="4"/>
          </reference>
        </references>
      </pivotArea>
    </format>
    <format dxfId="56">
      <pivotArea outline="0" collapsedLevelsAreSubtotals="1" fieldPosition="0">
        <references count="1">
          <reference field="54" count="4" selected="0">
            <x v="1"/>
            <x v="2"/>
            <x v="3"/>
            <x v="4"/>
          </reference>
        </references>
      </pivotArea>
    </format>
    <format dxfId="55">
      <pivotArea dataOnly="0" labelOnly="1" fieldPosition="0">
        <references count="1">
          <reference field="54" count="4">
            <x v="1"/>
            <x v="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E8C3436D-1FE1-4EF4-9DB4-FAFC71C1F9EC}" name="TablaDinámica11" cacheId="1"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B176:F191" firstHeaderRow="1" firstDataRow="2" firstDataCol="1"/>
  <pivotFields count="60">
    <pivotField axis="axisRow" showAll="0">
      <items count="14">
        <item x="1"/>
        <item x="2"/>
        <item x="3"/>
        <item x="12"/>
        <item x="7"/>
        <item x="6"/>
        <item x="8"/>
        <item x="9"/>
        <item x="0"/>
        <item x="5"/>
        <item x="4"/>
        <item x="10"/>
        <item x="1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5">
        <item h="1" x="1"/>
        <item x="0"/>
        <item x="2"/>
        <item x="3"/>
        <item t="default"/>
      </items>
    </pivotField>
    <pivotField showAll="0"/>
    <pivotField showAll="0"/>
    <pivotField showAll="0"/>
    <pivotField showAll="0"/>
    <pivotField showAll="0"/>
    <pivotField showAll="0"/>
    <pivotField showAll="0"/>
  </pivotFields>
  <rowFields count="1">
    <field x="0"/>
  </rowFields>
  <rowItems count="14">
    <i>
      <x/>
    </i>
    <i>
      <x v="1"/>
    </i>
    <i>
      <x v="2"/>
    </i>
    <i>
      <x v="3"/>
    </i>
    <i>
      <x v="4"/>
    </i>
    <i>
      <x v="5"/>
    </i>
    <i>
      <x v="6"/>
    </i>
    <i>
      <x v="7"/>
    </i>
    <i>
      <x v="8"/>
    </i>
    <i>
      <x v="9"/>
    </i>
    <i>
      <x v="10"/>
    </i>
    <i>
      <x v="11"/>
    </i>
    <i>
      <x v="12"/>
    </i>
    <i t="grand">
      <x/>
    </i>
  </rowItems>
  <colFields count="1">
    <field x="52"/>
  </colFields>
  <colItems count="4">
    <i>
      <x v="1"/>
    </i>
    <i>
      <x v="2"/>
    </i>
    <i>
      <x v="3"/>
    </i>
    <i t="grand">
      <x/>
    </i>
  </colItems>
  <dataFields count="1">
    <dataField name="Cuenta de ¿El diseño del control es adecuado?" fld="52" subtotal="count" baseField="0" baseItem="0"/>
  </dataFields>
  <formats count="9">
    <format dxfId="67">
      <pivotArea collapsedLevelsAreSubtotals="1" fieldPosition="0">
        <references count="2">
          <reference field="0" count="0"/>
          <reference field="52" count="2" selected="0">
            <x v="1"/>
            <x v="2"/>
          </reference>
        </references>
      </pivotArea>
    </format>
    <format dxfId="66">
      <pivotArea field="52" grandRow="1" outline="0" collapsedLevelsAreSubtotals="1" axis="axisCol" fieldPosition="0">
        <references count="1">
          <reference field="52" count="1" selected="0">
            <x v="2"/>
          </reference>
        </references>
      </pivotArea>
    </format>
    <format dxfId="65">
      <pivotArea field="52" grandRow="1" outline="0" collapsedLevelsAreSubtotals="1" axis="axisCol" fieldPosition="0">
        <references count="1">
          <reference field="52" count="1" selected="0">
            <x v="3"/>
          </reference>
        </references>
      </pivotArea>
    </format>
    <format dxfId="64">
      <pivotArea outline="0" collapsedLevelsAreSubtotals="1" fieldPosition="0">
        <references count="1">
          <reference field="52" count="0" selected="0"/>
        </references>
      </pivotArea>
    </format>
    <format dxfId="63">
      <pivotArea outline="0" collapsedLevelsAreSubtotals="1" fieldPosition="0">
        <references count="1">
          <reference field="52" count="0" selected="0"/>
        </references>
      </pivotArea>
    </format>
    <format dxfId="62">
      <pivotArea collapsedLevelsAreSubtotals="1" fieldPosition="0">
        <references count="2">
          <reference field="0" count="1">
            <x v="2"/>
          </reference>
          <reference field="52" count="1" selected="0">
            <x v="2"/>
          </reference>
        </references>
      </pivotArea>
    </format>
    <format dxfId="61">
      <pivotArea collapsedLevelsAreSubtotals="1" fieldPosition="0">
        <references count="2">
          <reference field="0" count="1">
            <x v="5"/>
          </reference>
          <reference field="52" count="1" selected="0">
            <x v="3"/>
          </reference>
        </references>
      </pivotArea>
    </format>
    <format dxfId="60">
      <pivotArea collapsedLevelsAreSubtotals="1" fieldPosition="0">
        <references count="2">
          <reference field="0" count="1">
            <x v="7"/>
          </reference>
          <reference field="52" count="1" selected="0">
            <x v="3"/>
          </reference>
        </references>
      </pivotArea>
    </format>
    <format dxfId="59">
      <pivotArea collapsedLevelsAreSubtotals="1" fieldPosition="0">
        <references count="2">
          <reference field="0" count="1">
            <x v="11"/>
          </reference>
          <reference field="52" count="1" selected="0">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0BDD8289-A6BE-4CDC-A329-8FA5FADCD07B}" name="TablaDinámica4" cacheId="1"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B62:D77" firstHeaderRow="1" firstDataRow="2" firstDataCol="1"/>
  <pivotFields count="60">
    <pivotField axis="axisRow" showAll="0">
      <items count="14">
        <item x="1"/>
        <item x="2"/>
        <item x="3"/>
        <item x="12"/>
        <item x="7"/>
        <item x="6"/>
        <item x="8"/>
        <item x="9"/>
        <item x="0"/>
        <item x="5"/>
        <item x="4"/>
        <item x="10"/>
        <item x="1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3">
        <item x="0"/>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4">
    <i>
      <x/>
    </i>
    <i>
      <x v="1"/>
    </i>
    <i>
      <x v="2"/>
    </i>
    <i>
      <x v="3"/>
    </i>
    <i>
      <x v="4"/>
    </i>
    <i>
      <x v="5"/>
    </i>
    <i>
      <x v="6"/>
    </i>
    <i>
      <x v="7"/>
    </i>
    <i>
      <x v="8"/>
    </i>
    <i>
      <x v="9"/>
    </i>
    <i>
      <x v="10"/>
    </i>
    <i>
      <x v="11"/>
    </i>
    <i>
      <x v="12"/>
    </i>
    <i t="grand">
      <x/>
    </i>
  </rowItems>
  <colFields count="1">
    <field x="22"/>
  </colFields>
  <colItems count="2">
    <i>
      <x/>
    </i>
    <i t="grand">
      <x/>
    </i>
  </colItems>
  <dataFields count="1">
    <dataField name="Cuenta de Forma de ejecución" fld="22" subtotal="count" baseField="0" baseItem="0"/>
  </dataFields>
  <formats count="4">
    <format dxfId="71">
      <pivotArea collapsedLevelsAreSubtotals="1" fieldPosition="0">
        <references count="2">
          <reference field="0" count="0"/>
          <reference field="22" count="0" selected="0"/>
        </references>
      </pivotArea>
    </format>
    <format dxfId="70">
      <pivotArea outline="0" collapsedLevelsAreSubtotals="1" fieldPosition="0"/>
    </format>
    <format dxfId="69">
      <pivotArea outline="0" collapsedLevelsAreSubtotals="1" fieldPosition="0"/>
    </format>
    <format dxfId="68">
      <pivotArea collapsedLevelsAreSubtotals="1" fieldPosition="0">
        <references count="2">
          <reference field="0" count="0"/>
          <reference field="22" count="0" selected="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3BECECC2-7655-49F5-8A33-BD65249B2637}" name="TablaDinámica5" cacheId="1"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B81:F96" firstHeaderRow="1" firstDataRow="2" firstDataCol="1"/>
  <pivotFields count="60">
    <pivotField axis="axisRow" showAll="0">
      <items count="14">
        <item x="1"/>
        <item x="2"/>
        <item x="3"/>
        <item x="12"/>
        <item x="7"/>
        <item x="6"/>
        <item x="8"/>
        <item x="9"/>
        <item x="0"/>
        <item x="5"/>
        <item x="4"/>
        <item x="10"/>
        <item x="1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5">
        <item x="1"/>
        <item x="3"/>
        <item x="0"/>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4">
    <i>
      <x/>
    </i>
    <i>
      <x v="1"/>
    </i>
    <i>
      <x v="2"/>
    </i>
    <i>
      <x v="3"/>
    </i>
    <i>
      <x v="4"/>
    </i>
    <i>
      <x v="5"/>
    </i>
    <i>
      <x v="6"/>
    </i>
    <i>
      <x v="7"/>
    </i>
    <i>
      <x v="8"/>
    </i>
    <i>
      <x v="9"/>
    </i>
    <i>
      <x v="10"/>
    </i>
    <i>
      <x v="11"/>
    </i>
    <i>
      <x v="12"/>
    </i>
    <i t="grand">
      <x/>
    </i>
  </rowItems>
  <colFields count="1">
    <field x="27"/>
  </colFields>
  <colItems count="4">
    <i>
      <x/>
    </i>
    <i>
      <x v="1"/>
    </i>
    <i>
      <x v="2"/>
    </i>
    <i t="grand">
      <x/>
    </i>
  </colItems>
  <dataFields count="1">
    <dataField name="Cuenta de Documentación" fld="27" subtotal="count" baseField="0" baseItem="0"/>
  </dataFields>
  <formats count="9">
    <format dxfId="80">
      <pivotArea collapsedLevelsAreSubtotals="1" fieldPosition="0">
        <references count="2">
          <reference field="0" count="0"/>
          <reference field="27" count="1" selected="0">
            <x v="2"/>
          </reference>
        </references>
      </pivotArea>
    </format>
    <format dxfId="79">
      <pivotArea collapsedLevelsAreSubtotals="1" fieldPosition="0">
        <references count="2">
          <reference field="0" count="0"/>
          <reference field="27" count="2" selected="0">
            <x v="0"/>
            <x v="1"/>
          </reference>
        </references>
      </pivotArea>
    </format>
    <format dxfId="78">
      <pivotArea outline="0" collapsedLevelsAreSubtotals="1" fieldPosition="0">
        <references count="1">
          <reference field="27" count="1" selected="0">
            <x v="2"/>
          </reference>
        </references>
      </pivotArea>
    </format>
    <format dxfId="77">
      <pivotArea outline="0" collapsedLevelsAreSubtotals="1" fieldPosition="0">
        <references count="1">
          <reference field="27" count="1" selected="0">
            <x v="2"/>
          </reference>
        </references>
      </pivotArea>
    </format>
    <format dxfId="76">
      <pivotArea collapsedLevelsAreSubtotals="1" fieldPosition="0">
        <references count="2">
          <reference field="0" count="0"/>
          <reference field="27" count="1" selected="0">
            <x v="2"/>
          </reference>
        </references>
      </pivotArea>
    </format>
    <format dxfId="75">
      <pivotArea outline="0" collapsedLevelsAreSubtotals="1" fieldPosition="0">
        <references count="1">
          <reference field="27" count="2" selected="0">
            <x v="0"/>
            <x v="1"/>
          </reference>
        </references>
      </pivotArea>
    </format>
    <format dxfId="74">
      <pivotArea outline="0" collapsedLevelsAreSubtotals="1" fieldPosition="0">
        <references count="1">
          <reference field="27" count="2" selected="0">
            <x v="0"/>
            <x v="1"/>
          </reference>
        </references>
      </pivotArea>
    </format>
    <format dxfId="73">
      <pivotArea grandCol="1" outline="0" collapsedLevelsAreSubtotals="1" fieldPosition="0"/>
    </format>
    <format dxfId="72">
      <pivotArea grandCol="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1D8AF4CD-08B4-4A91-96ED-323B0EE07290}" name="TablaDinámica14" cacheId="1"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B233:E248" firstHeaderRow="1" firstDataRow="2" firstDataCol="1"/>
  <pivotFields count="60">
    <pivotField axis="axisRow" showAll="0">
      <items count="14">
        <item x="1"/>
        <item x="2"/>
        <item x="3"/>
        <item x="12"/>
        <item x="7"/>
        <item x="6"/>
        <item x="8"/>
        <item x="9"/>
        <item x="0"/>
        <item x="5"/>
        <item x="4"/>
        <item x="10"/>
        <item x="1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4">
        <item h="1" x="1"/>
        <item x="0"/>
        <item x="2"/>
        <item t="default"/>
      </items>
    </pivotField>
    <pivotField showAll="0"/>
    <pivotField showAll="0"/>
    <pivotField showAll="0"/>
    <pivotField showAll="0"/>
  </pivotFields>
  <rowFields count="1">
    <field x="0"/>
  </rowFields>
  <rowItems count="14">
    <i>
      <x/>
    </i>
    <i>
      <x v="1"/>
    </i>
    <i>
      <x v="2"/>
    </i>
    <i>
      <x v="3"/>
    </i>
    <i>
      <x v="4"/>
    </i>
    <i>
      <x v="5"/>
    </i>
    <i>
      <x v="6"/>
    </i>
    <i>
      <x v="7"/>
    </i>
    <i>
      <x v="8"/>
    </i>
    <i>
      <x v="9"/>
    </i>
    <i>
      <x v="10"/>
    </i>
    <i>
      <x v="11"/>
    </i>
    <i>
      <x v="12"/>
    </i>
    <i t="grand">
      <x/>
    </i>
  </rowItems>
  <colFields count="1">
    <field x="55"/>
  </colFields>
  <colItems count="3">
    <i>
      <x v="1"/>
    </i>
    <i>
      <x v="2"/>
    </i>
    <i t="grand">
      <x/>
    </i>
  </colItems>
  <dataFields count="1">
    <dataField name="Cuenta de ¿Se presentaron eventos de materialización del riesgo?" fld="55" subtotal="count" baseField="0" baseItem="0"/>
  </dataFields>
  <formats count="6">
    <format dxfId="86">
      <pivotArea grandCol="1" outline="0" collapsedLevelsAreSubtotals="1" fieldPosition="0"/>
    </format>
    <format dxfId="85">
      <pivotArea grandCol="1" outline="0" collapsedLevelsAreSubtotals="1" fieldPosition="0"/>
    </format>
    <format dxfId="84">
      <pivotArea outline="0" collapsedLevelsAreSubtotals="1" fieldPosition="0">
        <references count="1">
          <reference field="55" count="0" selected="0"/>
        </references>
      </pivotArea>
    </format>
    <format dxfId="83">
      <pivotArea dataOnly="0" labelOnly="1" fieldPosition="0">
        <references count="1">
          <reference field="55" count="0"/>
        </references>
      </pivotArea>
    </format>
    <format dxfId="82">
      <pivotArea outline="0" collapsedLevelsAreSubtotals="1" fieldPosition="0">
        <references count="1">
          <reference field="55" count="0" selected="0"/>
        </references>
      </pivotArea>
    </format>
    <format dxfId="81">
      <pivotArea dataOnly="0" labelOnly="1" fieldPosition="0">
        <references count="1">
          <reference field="55"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2743F272-7074-4254-9087-3722202A43B1}" name="TablaDinámica1" cacheId="1"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B4:G19" firstHeaderRow="1" firstDataRow="2" firstDataCol="1"/>
  <pivotFields count="60">
    <pivotField axis="axisRow" showAll="0">
      <items count="14">
        <item x="1"/>
        <item x="2"/>
        <item x="3"/>
        <item x="12"/>
        <item x="7"/>
        <item x="6"/>
        <item x="8"/>
        <item x="9"/>
        <item x="0"/>
        <item x="5"/>
        <item x="4"/>
        <item x="10"/>
        <item x="11"/>
        <item t="default"/>
      </items>
    </pivotField>
    <pivotField showAll="0"/>
    <pivotField showAll="0"/>
    <pivotField showAll="0"/>
    <pivotField showAll="0"/>
    <pivotField showAll="0"/>
    <pivotField showAll="0"/>
    <pivotField axis="axisCol" dataField="1" showAll="0">
      <items count="6">
        <item x="4"/>
        <item x="0"/>
        <item x="2"/>
        <item x="3"/>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4">
    <i>
      <x/>
    </i>
    <i>
      <x v="1"/>
    </i>
    <i>
      <x v="2"/>
    </i>
    <i>
      <x v="3"/>
    </i>
    <i>
      <x v="4"/>
    </i>
    <i>
      <x v="5"/>
    </i>
    <i>
      <x v="6"/>
    </i>
    <i>
      <x v="7"/>
    </i>
    <i>
      <x v="8"/>
    </i>
    <i>
      <x v="9"/>
    </i>
    <i>
      <x v="10"/>
    </i>
    <i>
      <x v="11"/>
    </i>
    <i>
      <x v="12"/>
    </i>
    <i t="grand">
      <x/>
    </i>
  </rowItems>
  <colFields count="1">
    <field x="7"/>
  </colFields>
  <colItems count="5">
    <i>
      <x/>
    </i>
    <i>
      <x v="1"/>
    </i>
    <i>
      <x v="2"/>
    </i>
    <i>
      <x v="3"/>
    </i>
    <i t="grand">
      <x/>
    </i>
  </colItems>
  <dataFields count="1">
    <dataField name="Cuenta de Clasificación del riesgo" fld="7" subtotal="count" baseField="0" baseItem="0"/>
  </dataFields>
  <formats count="17">
    <format dxfId="103">
      <pivotArea field="7" grandRow="1" outline="0" collapsedLevelsAreSubtotals="1" axis="axisCol" fieldPosition="0">
        <references count="1">
          <reference field="7" count="1" selected="0">
            <x v="0"/>
          </reference>
        </references>
      </pivotArea>
    </format>
    <format dxfId="102">
      <pivotArea field="7" grandRow="1" outline="0" collapsedLevelsAreSubtotals="1" axis="axisCol" fieldPosition="0">
        <references count="1">
          <reference field="7" count="1" selected="0">
            <x v="2"/>
          </reference>
        </references>
      </pivotArea>
    </format>
    <format dxfId="101">
      <pivotArea field="7" grandRow="1" outline="0" collapsedLevelsAreSubtotals="1" axis="axisCol" fieldPosition="0">
        <references count="1">
          <reference field="7" count="1" selected="0">
            <x v="0"/>
          </reference>
        </references>
      </pivotArea>
    </format>
    <format dxfId="100">
      <pivotArea field="7" grandRow="1" outline="0" collapsedLevelsAreSubtotals="1" axis="axisCol" fieldPosition="0">
        <references count="1">
          <reference field="7" count="1" selected="0">
            <x v="2"/>
          </reference>
        </references>
      </pivotArea>
    </format>
    <format dxfId="99">
      <pivotArea field="0" type="button" dataOnly="0" labelOnly="1" outline="0" axis="axisRow" fieldPosition="0"/>
    </format>
    <format dxfId="98">
      <pivotArea dataOnly="0" labelOnly="1" fieldPosition="0">
        <references count="1">
          <reference field="7" count="0"/>
        </references>
      </pivotArea>
    </format>
    <format dxfId="97">
      <pivotArea dataOnly="0" labelOnly="1" grandCol="1" outline="0" fieldPosition="0"/>
    </format>
    <format dxfId="96">
      <pivotArea field="0" type="button" dataOnly="0" labelOnly="1" outline="0" axis="axisRow" fieldPosition="0"/>
    </format>
    <format dxfId="95">
      <pivotArea dataOnly="0" labelOnly="1" fieldPosition="0">
        <references count="1">
          <reference field="7" count="0"/>
        </references>
      </pivotArea>
    </format>
    <format dxfId="94">
      <pivotArea dataOnly="0" labelOnly="1" grandCol="1" outline="0" fieldPosition="0"/>
    </format>
    <format dxfId="93">
      <pivotArea field="0" type="button" dataOnly="0" labelOnly="1" outline="0" axis="axisRow" fieldPosition="0"/>
    </format>
    <format dxfId="92">
      <pivotArea dataOnly="0" labelOnly="1" fieldPosition="0">
        <references count="1">
          <reference field="7" count="0"/>
        </references>
      </pivotArea>
    </format>
    <format dxfId="91">
      <pivotArea dataOnly="0" labelOnly="1" grandCol="1" outline="0" fieldPosition="0"/>
    </format>
    <format dxfId="90">
      <pivotArea field="0" type="button" dataOnly="0" labelOnly="1" outline="0" axis="axisRow" fieldPosition="0"/>
    </format>
    <format dxfId="89">
      <pivotArea dataOnly="0" labelOnly="1" fieldPosition="0">
        <references count="1">
          <reference field="7" count="0"/>
        </references>
      </pivotArea>
    </format>
    <format dxfId="88">
      <pivotArea dataOnly="0" labelOnly="1" grandCol="1" outline="0" fieldPosition="0"/>
    </format>
    <format dxfId="8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57C9C9F1-48B9-49A4-9C49-3CD9DEA3B9F5}" name="TablaDinámica9" cacheId="1"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B137:F152" firstHeaderRow="1" firstDataRow="2" firstDataCol="1"/>
  <pivotFields count="60">
    <pivotField axis="axisRow" showAll="0">
      <items count="14">
        <item x="1"/>
        <item x="2"/>
        <item x="3"/>
        <item x="12"/>
        <item x="7"/>
        <item x="6"/>
        <item x="8"/>
        <item x="9"/>
        <item x="0"/>
        <item x="5"/>
        <item x="4"/>
        <item x="10"/>
        <item x="1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5">
        <item x="2"/>
        <item x="3"/>
        <item x="0"/>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4">
    <i>
      <x/>
    </i>
    <i>
      <x v="1"/>
    </i>
    <i>
      <x v="2"/>
    </i>
    <i>
      <x v="3"/>
    </i>
    <i>
      <x v="4"/>
    </i>
    <i>
      <x v="5"/>
    </i>
    <i>
      <x v="6"/>
    </i>
    <i>
      <x v="7"/>
    </i>
    <i>
      <x v="8"/>
    </i>
    <i>
      <x v="9"/>
    </i>
    <i>
      <x v="10"/>
    </i>
    <i>
      <x v="11"/>
    </i>
    <i>
      <x v="12"/>
    </i>
    <i t="grand">
      <x/>
    </i>
  </rowItems>
  <colFields count="1">
    <field x="39"/>
  </colFields>
  <colItems count="4">
    <i>
      <x/>
    </i>
    <i>
      <x v="1"/>
    </i>
    <i>
      <x v="2"/>
    </i>
    <i t="grand">
      <x/>
    </i>
  </colItems>
  <dataFields count="1">
    <dataField name="Cuenta de Nivel de severidad residual" fld="39" subtotal="count" baseField="0" baseItem="0"/>
  </dataFields>
  <formats count="27">
    <format dxfId="130">
      <pivotArea collapsedLevelsAreSubtotals="1" fieldPosition="0">
        <references count="2">
          <reference field="0" count="1">
            <x v="1"/>
          </reference>
          <reference field="39" count="1" selected="0">
            <x v="0"/>
          </reference>
        </references>
      </pivotArea>
    </format>
    <format dxfId="129">
      <pivotArea collapsedLevelsAreSubtotals="1" fieldPosition="0">
        <references count="2">
          <reference field="0" count="1">
            <x v="5"/>
          </reference>
          <reference field="39" count="1" selected="0">
            <x v="0"/>
          </reference>
        </references>
      </pivotArea>
    </format>
    <format dxfId="128">
      <pivotArea collapsedLevelsAreSubtotals="1" fieldPosition="0">
        <references count="2">
          <reference field="0" count="1">
            <x v="7"/>
          </reference>
          <reference field="39" count="1" selected="0">
            <x v="0"/>
          </reference>
        </references>
      </pivotArea>
    </format>
    <format dxfId="127">
      <pivotArea collapsedLevelsAreSubtotals="1" fieldPosition="0">
        <references count="2">
          <reference field="0" count="1">
            <x v="11"/>
          </reference>
          <reference field="39" count="1" selected="0">
            <x v="0"/>
          </reference>
        </references>
      </pivotArea>
    </format>
    <format dxfId="126">
      <pivotArea collapsedLevelsAreSubtotals="1" fieldPosition="0">
        <references count="2">
          <reference field="0" count="2">
            <x v="3"/>
            <x v="4"/>
          </reference>
          <reference field="39" count="1" selected="0">
            <x v="1"/>
          </reference>
        </references>
      </pivotArea>
    </format>
    <format dxfId="125">
      <pivotArea collapsedLevelsAreSubtotals="1" fieldPosition="0">
        <references count="2">
          <reference field="0" count="1">
            <x v="6"/>
          </reference>
          <reference field="39" count="1" selected="0">
            <x v="1"/>
          </reference>
        </references>
      </pivotArea>
    </format>
    <format dxfId="124">
      <pivotArea collapsedLevelsAreSubtotals="1" fieldPosition="0">
        <references count="2">
          <reference field="0" count="1">
            <x v="0"/>
          </reference>
          <reference field="39" count="1" selected="0">
            <x v="2"/>
          </reference>
        </references>
      </pivotArea>
    </format>
    <format dxfId="123">
      <pivotArea collapsedLevelsAreSubtotals="1" fieldPosition="0">
        <references count="2">
          <reference field="0" count="1">
            <x v="2"/>
          </reference>
          <reference field="39" count="1" selected="0">
            <x v="2"/>
          </reference>
        </references>
      </pivotArea>
    </format>
    <format dxfId="122">
      <pivotArea collapsedLevelsAreSubtotals="1" fieldPosition="0">
        <references count="2">
          <reference field="0" count="1">
            <x v="5"/>
          </reference>
          <reference field="39" count="1" selected="0">
            <x v="2"/>
          </reference>
        </references>
      </pivotArea>
    </format>
    <format dxfId="121">
      <pivotArea collapsedLevelsAreSubtotals="1" fieldPosition="0">
        <references count="2">
          <reference field="0" count="1">
            <x v="7"/>
          </reference>
          <reference field="39" count="1" selected="0">
            <x v="2"/>
          </reference>
        </references>
      </pivotArea>
    </format>
    <format dxfId="120">
      <pivotArea collapsedLevelsAreSubtotals="1" fieldPosition="0">
        <references count="2">
          <reference field="0" count="1">
            <x v="8"/>
          </reference>
          <reference field="39" count="1" selected="0">
            <x v="2"/>
          </reference>
        </references>
      </pivotArea>
    </format>
    <format dxfId="119">
      <pivotArea collapsedLevelsAreSubtotals="1" fieldPosition="0">
        <references count="2">
          <reference field="0" count="1">
            <x v="9"/>
          </reference>
          <reference field="39" count="1" selected="0">
            <x v="2"/>
          </reference>
        </references>
      </pivotArea>
    </format>
    <format dxfId="118">
      <pivotArea collapsedLevelsAreSubtotals="1" fieldPosition="0">
        <references count="2">
          <reference field="0" count="1">
            <x v="10"/>
          </reference>
          <reference field="39" count="1" selected="0">
            <x v="2"/>
          </reference>
        </references>
      </pivotArea>
    </format>
    <format dxfId="117">
      <pivotArea collapsedLevelsAreSubtotals="1" fieldPosition="0">
        <references count="2">
          <reference field="0" count="1">
            <x v="12"/>
          </reference>
          <reference field="39" count="1" selected="0">
            <x v="2"/>
          </reference>
        </references>
      </pivotArea>
    </format>
    <format dxfId="116">
      <pivotArea outline="0" collapsedLevelsAreSubtotals="1" fieldPosition="0">
        <references count="1">
          <reference field="39" count="0" selected="0"/>
        </references>
      </pivotArea>
    </format>
    <format dxfId="115">
      <pivotArea outline="0" collapsedLevelsAreSubtotals="1" fieldPosition="0">
        <references count="1">
          <reference field="39" count="0" selected="0"/>
        </references>
      </pivotArea>
    </format>
    <format dxfId="114">
      <pivotArea outline="0" collapsedLevelsAreSubtotals="1" fieldPosition="0"/>
    </format>
    <format dxfId="113">
      <pivotArea dataOnly="0" labelOnly="1" fieldPosition="0">
        <references count="1">
          <reference field="39" count="0"/>
        </references>
      </pivotArea>
    </format>
    <format dxfId="112">
      <pivotArea dataOnly="0" labelOnly="1" grandCol="1" outline="0" fieldPosition="0"/>
    </format>
    <format dxfId="111">
      <pivotArea outline="0" collapsedLevelsAreSubtotals="1" fieldPosition="0"/>
    </format>
    <format dxfId="110">
      <pivotArea dataOnly="0" labelOnly="1" fieldPosition="0">
        <references count="1">
          <reference field="39" count="0"/>
        </references>
      </pivotArea>
    </format>
    <format dxfId="109">
      <pivotArea dataOnly="0" labelOnly="1" grandCol="1" outline="0" fieldPosition="0"/>
    </format>
    <format dxfId="108">
      <pivotArea collapsedLevelsAreSubtotals="1" fieldPosition="0">
        <references count="2">
          <reference field="0" count="0"/>
          <reference field="39" count="0" selected="0"/>
        </references>
      </pivotArea>
    </format>
    <format dxfId="107">
      <pivotArea collapsedLevelsAreSubtotals="1" fieldPosition="0">
        <references count="2">
          <reference field="0" count="1">
            <x v="1"/>
          </reference>
          <reference field="39" count="1" selected="0">
            <x v="0"/>
          </reference>
        </references>
      </pivotArea>
    </format>
    <format dxfId="106">
      <pivotArea collapsedLevelsAreSubtotals="1" fieldPosition="0">
        <references count="2">
          <reference field="0" count="1">
            <x v="5"/>
          </reference>
          <reference field="39" count="1" selected="0">
            <x v="0"/>
          </reference>
        </references>
      </pivotArea>
    </format>
    <format dxfId="105">
      <pivotArea collapsedLevelsAreSubtotals="1" fieldPosition="0">
        <references count="2">
          <reference field="0" count="1">
            <x v="7"/>
          </reference>
          <reference field="39" count="1" selected="0">
            <x v="0"/>
          </reference>
        </references>
      </pivotArea>
    </format>
    <format dxfId="104">
      <pivotArea collapsedLevelsAreSubtotals="1" fieldPosition="0">
        <references count="2">
          <reference field="0" count="1">
            <x v="11"/>
          </reference>
          <reference field="39" count="1" selected="0">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E634376-D006-42D4-ABE8-90E0F4CBE5FA}" name="TablaDinámica5"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20:D33" firstHeaderRow="0" firstDataRow="1" firstDataCol="1"/>
  <pivotFields count="57">
    <pivotField axis="axisRow" showAll="0" sortType="descending">
      <items count="15">
        <item h="1" x="13"/>
        <item x="0"/>
        <item x="4"/>
        <item x="8"/>
        <item x="11"/>
        <item x="10"/>
        <item x="1"/>
        <item x="7"/>
        <item x="6"/>
        <item x="12"/>
        <item x="3"/>
        <item x="5"/>
        <item x="2"/>
        <item h="1" x="9"/>
        <item t="default"/>
      </items>
      <autoSortScope>
        <pivotArea dataOnly="0" outline="0" fieldPosition="0">
          <references count="1">
            <reference field="4294967294" count="1" selected="0">
              <x v="2"/>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items count="5">
        <item x="0"/>
        <item x="1"/>
        <item x="2"/>
        <item h="1" x="3"/>
        <item t="default"/>
      </items>
    </pivotField>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3">
    <i>
      <x v="7"/>
    </i>
    <i>
      <x v="5"/>
    </i>
    <i>
      <x v="11"/>
    </i>
    <i>
      <x v="1"/>
    </i>
    <i>
      <x v="10"/>
    </i>
    <i>
      <x v="9"/>
    </i>
    <i>
      <x v="4"/>
    </i>
    <i>
      <x v="2"/>
    </i>
    <i>
      <x v="12"/>
    </i>
    <i>
      <x v="8"/>
    </i>
    <i>
      <x v="6"/>
    </i>
    <i>
      <x v="3"/>
    </i>
    <i t="grand">
      <x/>
    </i>
  </rowItems>
  <colFields count="1">
    <field x="-2"/>
  </colFields>
  <colItems count="3">
    <i>
      <x/>
    </i>
    <i i="1">
      <x v="1"/>
    </i>
    <i i="2">
      <x v="2"/>
    </i>
  </colItems>
  <dataFields count="3">
    <dataField name="Promedio de Pi %" fld="12" subtotal="average" baseField="0" baseItem="1" numFmtId="10"/>
    <dataField name="Promedio de Pr %" fld="36" subtotal="average" baseField="0" baseItem="11"/>
    <dataField name="Promedio de Eficiencia en probabilidad" fld="25" subtotal="average" baseField="0" baseItem="1" numFmtId="10"/>
  </dataFields>
  <formats count="34">
    <format dxfId="199">
      <pivotArea type="all" dataOnly="0" outline="0" fieldPosition="0"/>
    </format>
    <format dxfId="198">
      <pivotArea outline="0" collapsedLevelsAreSubtotals="1" fieldPosition="0"/>
    </format>
    <format dxfId="197">
      <pivotArea type="origin" dataOnly="0" labelOnly="1" outline="0" fieldPosition="0"/>
    </format>
    <format dxfId="196">
      <pivotArea field="15" type="button" dataOnly="0" labelOnly="1" outline="0"/>
    </format>
    <format dxfId="195">
      <pivotArea type="topRight" dataOnly="0" labelOnly="1" outline="0" fieldPosition="0"/>
    </format>
    <format dxfId="194">
      <pivotArea field="0" type="button" dataOnly="0" labelOnly="1" outline="0" axis="axisRow" fieldPosition="0"/>
    </format>
    <format dxfId="193">
      <pivotArea dataOnly="0" labelOnly="1" fieldPosition="0">
        <references count="1">
          <reference field="0" count="0"/>
        </references>
      </pivotArea>
    </format>
    <format dxfId="192">
      <pivotArea dataOnly="0" labelOnly="1" grandRow="1" outline="0" fieldPosition="0"/>
    </format>
    <format dxfId="191">
      <pivotArea grandCol="1" outline="0" collapsedLevelsAreSubtotals="1" fieldPosition="0"/>
    </format>
    <format dxfId="190">
      <pivotArea field="15" type="button" dataOnly="0" labelOnly="1" outline="0"/>
    </format>
    <format dxfId="189">
      <pivotArea type="all" dataOnly="0" outline="0" fieldPosition="0"/>
    </format>
    <format dxfId="188">
      <pivotArea outline="0" fieldPosition="0">
        <references count="1">
          <reference field="4294967294" count="1">
            <x v="0"/>
          </reference>
        </references>
      </pivotArea>
    </format>
    <format dxfId="187">
      <pivotArea outline="0" fieldPosition="0">
        <references count="1">
          <reference field="4294967294" count="1">
            <x v="2"/>
          </reference>
        </references>
      </pivotArea>
    </format>
    <format dxfId="186">
      <pivotArea field="0" type="button" dataOnly="0" labelOnly="1" outline="0" axis="axisRow" fieldPosition="0"/>
    </format>
    <format dxfId="185">
      <pivotArea dataOnly="0" labelOnly="1" outline="0" fieldPosition="0">
        <references count="1">
          <reference field="4294967294" count="2">
            <x v="0"/>
            <x v="2"/>
          </reference>
        </references>
      </pivotArea>
    </format>
    <format dxfId="184">
      <pivotArea outline="0" collapsedLevelsAreSubtotals="1" fieldPosition="0"/>
    </format>
    <format dxfId="183">
      <pivotArea dataOnly="0" labelOnly="1" outline="0" fieldPosition="0">
        <references count="1">
          <reference field="4294967294" count="2">
            <x v="0"/>
            <x v="2"/>
          </reference>
        </references>
      </pivotArea>
    </format>
    <format dxfId="182">
      <pivotArea outline="0" collapsedLevelsAreSubtotals="1" fieldPosition="0"/>
    </format>
    <format dxfId="181">
      <pivotArea dataOnly="0" labelOnly="1" outline="0" fieldPosition="0">
        <references count="1">
          <reference field="4294967294" count="1">
            <x v="1"/>
          </reference>
        </references>
      </pivotArea>
    </format>
    <format dxfId="180">
      <pivotArea collapsedLevelsAreSubtotals="1" fieldPosition="0">
        <references count="2">
          <reference field="4294967294" count="1" selected="0">
            <x v="0"/>
          </reference>
          <reference field="0" count="6">
            <x v="1"/>
            <x v="5"/>
            <x v="7"/>
            <x v="9"/>
            <x v="10"/>
            <x v="11"/>
          </reference>
        </references>
      </pivotArea>
    </format>
    <format dxfId="179">
      <pivotArea collapsedLevelsAreSubtotals="1" fieldPosition="0">
        <references count="2">
          <reference field="4294967294" count="1" selected="0">
            <x v="0"/>
          </reference>
          <reference field="0" count="1">
            <x v="8"/>
          </reference>
        </references>
      </pivotArea>
    </format>
    <format dxfId="178">
      <pivotArea collapsedLevelsAreSubtotals="1" fieldPosition="0">
        <references count="2">
          <reference field="4294967294" count="1" selected="0">
            <x v="0"/>
          </reference>
          <reference field="0" count="1">
            <x v="3"/>
          </reference>
        </references>
      </pivotArea>
    </format>
    <format dxfId="177">
      <pivotArea collapsedLevelsAreSubtotals="1" fieldPosition="0">
        <references count="2">
          <reference field="4294967294" count="1" selected="0">
            <x v="0"/>
          </reference>
          <reference field="0" count="3">
            <x v="2"/>
            <x v="4"/>
            <x v="12"/>
          </reference>
        </references>
      </pivotArea>
    </format>
    <format dxfId="176">
      <pivotArea collapsedLevelsAreSubtotals="1" fieldPosition="0">
        <references count="2">
          <reference field="4294967294" count="1" selected="0">
            <x v="0"/>
          </reference>
          <reference field="0" count="1">
            <x v="6"/>
          </reference>
        </references>
      </pivotArea>
    </format>
    <format dxfId="175">
      <pivotArea collapsedLevelsAreSubtotals="1" fieldPosition="0">
        <references count="2">
          <reference field="4294967294" count="1" selected="0">
            <x v="1"/>
          </reference>
          <reference field="0" count="3">
            <x v="1"/>
            <x v="10"/>
            <x v="11"/>
          </reference>
        </references>
      </pivotArea>
    </format>
    <format dxfId="174">
      <pivotArea collapsedLevelsAreSubtotals="1" fieldPosition="0">
        <references count="2">
          <reference field="4294967294" count="1" selected="0">
            <x v="1"/>
          </reference>
          <reference field="0" count="1">
            <x v="8"/>
          </reference>
        </references>
      </pivotArea>
    </format>
    <format dxfId="173">
      <pivotArea collapsedLevelsAreSubtotals="1" fieldPosition="0">
        <references count="2">
          <reference field="4294967294" count="1" selected="0">
            <x v="1"/>
          </reference>
          <reference field="0" count="1">
            <x v="3"/>
          </reference>
        </references>
      </pivotArea>
    </format>
    <format dxfId="172">
      <pivotArea collapsedLevelsAreSubtotals="1" fieldPosition="0">
        <references count="2">
          <reference field="4294967294" count="1" selected="0">
            <x v="1"/>
          </reference>
          <reference field="0" count="1">
            <x v="9"/>
          </reference>
        </references>
      </pivotArea>
    </format>
    <format dxfId="171">
      <pivotArea collapsedLevelsAreSubtotals="1" fieldPosition="0">
        <references count="2">
          <reference field="4294967294" count="1" selected="0">
            <x v="1"/>
          </reference>
          <reference field="0" count="1">
            <x v="7"/>
          </reference>
        </references>
      </pivotArea>
    </format>
    <format dxfId="170">
      <pivotArea collapsedLevelsAreSubtotals="1" fieldPosition="0">
        <references count="2">
          <reference field="4294967294" count="1" selected="0">
            <x v="1"/>
          </reference>
          <reference field="0" count="1">
            <x v="5"/>
          </reference>
        </references>
      </pivotArea>
    </format>
    <format dxfId="169">
      <pivotArea collapsedLevelsAreSubtotals="1" fieldPosition="0">
        <references count="2">
          <reference field="4294967294" count="1" selected="0">
            <x v="1"/>
          </reference>
          <reference field="0" count="3">
            <x v="2"/>
            <x v="4"/>
            <x v="12"/>
          </reference>
        </references>
      </pivotArea>
    </format>
    <format dxfId="168">
      <pivotArea collapsedLevelsAreSubtotals="1" fieldPosition="0">
        <references count="2">
          <reference field="4294967294" count="1" selected="0">
            <x v="1"/>
          </reference>
          <reference field="0" count="1">
            <x v="6"/>
          </reference>
        </references>
      </pivotArea>
    </format>
    <format dxfId="167">
      <pivotArea field="0" grandRow="1" outline="0" collapsedLevelsAreSubtotals="1" axis="axisRow" fieldPosition="0">
        <references count="1">
          <reference field="4294967294" count="1" selected="0">
            <x v="0"/>
          </reference>
        </references>
      </pivotArea>
    </format>
    <format dxfId="166">
      <pivotArea field="0" grandRow="1" outline="0" collapsedLevelsAreSubtotals="1" axis="axisRow" fieldPosition="0">
        <references count="1">
          <reference field="4294967294"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D7516BB-4AA0-44A7-9798-FC9276C7C467}" name="TablaDinámica4"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I1:M16" firstHeaderRow="1" firstDataRow="2" firstDataCol="1"/>
  <pivotFields count="57">
    <pivotField axis="axisRow" showAll="0" sortType="descending">
      <items count="15">
        <item h="1" x="13"/>
        <item x="0"/>
        <item x="4"/>
        <item x="8"/>
        <item x="11"/>
        <item x="10"/>
        <item x="1"/>
        <item x="7"/>
        <item x="6"/>
        <item x="12"/>
        <item x="3"/>
        <item x="5"/>
        <item x="2"/>
        <item x="9"/>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5">
        <item x="0"/>
        <item x="1"/>
        <item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4">
    <i>
      <x v="9"/>
    </i>
    <i>
      <x v="12"/>
    </i>
    <i>
      <x v="10"/>
    </i>
    <i>
      <x v="3"/>
    </i>
    <i>
      <x v="8"/>
    </i>
    <i>
      <x v="6"/>
    </i>
    <i>
      <x v="5"/>
    </i>
    <i>
      <x v="13"/>
    </i>
    <i>
      <x v="11"/>
    </i>
    <i>
      <x v="2"/>
    </i>
    <i>
      <x v="1"/>
    </i>
    <i>
      <x v="4"/>
    </i>
    <i>
      <x v="7"/>
    </i>
    <i t="grand">
      <x/>
    </i>
  </rowItems>
  <colFields count="1">
    <field x="39"/>
  </colFields>
  <colItems count="4">
    <i>
      <x/>
    </i>
    <i>
      <x v="1"/>
    </i>
    <i>
      <x v="2"/>
    </i>
    <i t="grand">
      <x/>
    </i>
  </colItems>
  <dataFields count="1">
    <dataField name="Cuenta de Nivel de severidad residual" fld="39" subtotal="count" baseField="0" baseItem="0"/>
  </dataFields>
  <formats count="24">
    <format dxfId="223">
      <pivotArea type="all" dataOnly="0" outline="0" fieldPosition="0"/>
    </format>
    <format dxfId="222">
      <pivotArea outline="0" collapsedLevelsAreSubtotals="1" fieldPosition="0"/>
    </format>
    <format dxfId="221">
      <pivotArea type="origin" dataOnly="0" labelOnly="1" outline="0" fieldPosition="0"/>
    </format>
    <format dxfId="220">
      <pivotArea field="15" type="button" dataOnly="0" labelOnly="1" outline="0"/>
    </format>
    <format dxfId="219">
      <pivotArea type="topRight" dataOnly="0" labelOnly="1" outline="0" fieldPosition="0"/>
    </format>
    <format dxfId="218">
      <pivotArea field="0" type="button" dataOnly="0" labelOnly="1" outline="0" axis="axisRow" fieldPosition="0"/>
    </format>
    <format dxfId="217">
      <pivotArea dataOnly="0" labelOnly="1" fieldPosition="0">
        <references count="1">
          <reference field="0" count="0"/>
        </references>
      </pivotArea>
    </format>
    <format dxfId="216">
      <pivotArea dataOnly="0" labelOnly="1" grandRow="1" outline="0" fieldPosition="0"/>
    </format>
    <format dxfId="215">
      <pivotArea grandCol="1" outline="0" collapsedLevelsAreSubtotals="1" fieldPosition="0"/>
    </format>
    <format dxfId="214">
      <pivotArea field="15" type="button" dataOnly="0" labelOnly="1" outline="0"/>
    </format>
    <format dxfId="213">
      <pivotArea type="all" dataOnly="0" outline="0" fieldPosition="0"/>
    </format>
    <format dxfId="212">
      <pivotArea dataOnly="0" labelOnly="1" fieldPosition="0">
        <references count="1">
          <reference field="39" count="3">
            <x v="0"/>
            <x v="1"/>
            <x v="2"/>
          </reference>
        </references>
      </pivotArea>
    </format>
    <format dxfId="211">
      <pivotArea outline="0" collapsedLevelsAreSubtotals="1" fieldPosition="0"/>
    </format>
    <format dxfId="210">
      <pivotArea dataOnly="0" labelOnly="1" fieldPosition="0">
        <references count="1">
          <reference field="39" count="3">
            <x v="0"/>
            <x v="1"/>
            <x v="2"/>
          </reference>
        </references>
      </pivotArea>
    </format>
    <format dxfId="209">
      <pivotArea dataOnly="0" labelOnly="1" grandCol="1" outline="0" fieldPosition="0"/>
    </format>
    <format dxfId="208">
      <pivotArea dataOnly="0" labelOnly="1" fieldPosition="0">
        <references count="1">
          <reference field="39" count="1">
            <x v="2"/>
          </reference>
        </references>
      </pivotArea>
    </format>
    <format dxfId="207">
      <pivotArea field="0" type="button" dataOnly="0" labelOnly="1" outline="0" axis="axisRow" fieldPosition="0"/>
    </format>
    <format dxfId="206">
      <pivotArea dataOnly="0" labelOnly="1" fieldPosition="0">
        <references count="1">
          <reference field="39" count="3">
            <x v="0"/>
            <x v="1"/>
            <x v="2"/>
          </reference>
        </references>
      </pivotArea>
    </format>
    <format dxfId="205">
      <pivotArea dataOnly="0" labelOnly="1" grandCol="1" outline="0" fieldPosition="0"/>
    </format>
    <format dxfId="204">
      <pivotArea dataOnly="0" labelOnly="1" fieldPosition="0">
        <references count="1">
          <reference field="39" count="1">
            <x v="0"/>
          </reference>
        </references>
      </pivotArea>
    </format>
    <format dxfId="203">
      <pivotArea dataOnly="0" labelOnly="1" fieldPosition="0">
        <references count="1">
          <reference field="39" count="1">
            <x v="0"/>
          </reference>
        </references>
      </pivotArea>
    </format>
    <format dxfId="202">
      <pivotArea dataOnly="0" labelOnly="1" fieldPosition="0">
        <references count="1">
          <reference field="39" count="1">
            <x v="0"/>
          </reference>
        </references>
      </pivotArea>
    </format>
    <format dxfId="201">
      <pivotArea dataOnly="0" labelOnly="1" fieldPosition="0">
        <references count="1">
          <reference field="39" count="1">
            <x v="0"/>
          </reference>
        </references>
      </pivotArea>
    </format>
    <format dxfId="200">
      <pivotArea dataOnly="0" labelOnly="1" fieldPosition="0">
        <references count="1">
          <reference field="39"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47C35AF7-CA7D-43DB-AD95-1C5C46FAC68D}" name="TablaDinámica2"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1:E16" firstHeaderRow="1" firstDataRow="2" firstDataCol="1"/>
  <pivotFields count="57">
    <pivotField axis="axisRow" showAll="0" sortType="descending">
      <items count="15">
        <item h="1" x="13"/>
        <item x="0"/>
        <item x="4"/>
        <item x="8"/>
        <item x="11"/>
        <item x="10"/>
        <item x="1"/>
        <item x="7"/>
        <item x="6"/>
        <item x="12"/>
        <item x="3"/>
        <item x="5"/>
        <item x="2"/>
        <item x="9"/>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4">
    <i>
      <x v="9"/>
    </i>
    <i>
      <x v="12"/>
    </i>
    <i>
      <x v="10"/>
    </i>
    <i>
      <x v="3"/>
    </i>
    <i>
      <x v="8"/>
    </i>
    <i>
      <x v="6"/>
    </i>
    <i>
      <x v="5"/>
    </i>
    <i>
      <x v="13"/>
    </i>
    <i>
      <x v="11"/>
    </i>
    <i>
      <x v="2"/>
    </i>
    <i>
      <x v="1"/>
    </i>
    <i>
      <x v="4"/>
    </i>
    <i>
      <x v="7"/>
    </i>
    <i t="grand">
      <x/>
    </i>
  </rowItems>
  <colFields count="1">
    <field x="15"/>
  </colFields>
  <colItems count="4">
    <i>
      <x/>
    </i>
    <i>
      <x v="1"/>
    </i>
    <i>
      <x v="2"/>
    </i>
    <i t="grand">
      <x/>
    </i>
  </colItems>
  <dataFields count="1">
    <dataField name="Cuenta de Nivel de severidad Inherente" fld="15" subtotal="count" baseField="0" baseItem="0"/>
  </dataFields>
  <formats count="21">
    <format dxfId="244">
      <pivotArea type="all" dataOnly="0" outline="0" fieldPosition="0"/>
    </format>
    <format dxfId="243">
      <pivotArea outline="0" collapsedLevelsAreSubtotals="1" fieldPosition="0"/>
    </format>
    <format dxfId="242">
      <pivotArea type="origin" dataOnly="0" labelOnly="1" outline="0" fieldPosition="0"/>
    </format>
    <format dxfId="241">
      <pivotArea field="15" type="button" dataOnly="0" labelOnly="1" outline="0" axis="axisCol" fieldPosition="0"/>
    </format>
    <format dxfId="240">
      <pivotArea type="topRight" dataOnly="0" labelOnly="1" outline="0" fieldPosition="0"/>
    </format>
    <format dxfId="239">
      <pivotArea field="0" type="button" dataOnly="0" labelOnly="1" outline="0" axis="axisRow" fieldPosition="0"/>
    </format>
    <format dxfId="238">
      <pivotArea dataOnly="0" labelOnly="1" fieldPosition="0">
        <references count="1">
          <reference field="0" count="0"/>
        </references>
      </pivotArea>
    </format>
    <format dxfId="237">
      <pivotArea dataOnly="0" labelOnly="1" grandRow="1" outline="0" fieldPosition="0"/>
    </format>
    <format dxfId="236">
      <pivotArea dataOnly="0" labelOnly="1" fieldPosition="0">
        <references count="1">
          <reference field="15" count="0"/>
        </references>
      </pivotArea>
    </format>
    <format dxfId="235">
      <pivotArea dataOnly="0" outline="0" fieldPosition="0">
        <references count="1">
          <reference field="15" count="0"/>
        </references>
      </pivotArea>
    </format>
    <format dxfId="234">
      <pivotArea grandCol="1" outline="0" collapsedLevelsAreSubtotals="1" fieldPosition="0"/>
    </format>
    <format dxfId="233">
      <pivotArea field="15" type="button" dataOnly="0" labelOnly="1" outline="0" axis="axisCol" fieldPosition="0"/>
    </format>
    <format dxfId="232">
      <pivotArea type="all" dataOnly="0" outline="0" fieldPosition="0"/>
    </format>
    <format dxfId="231">
      <pivotArea field="0" type="button" dataOnly="0" labelOnly="1" outline="0" axis="axisRow" fieldPosition="0"/>
    </format>
    <format dxfId="230">
      <pivotArea dataOnly="0" labelOnly="1" fieldPosition="0">
        <references count="1">
          <reference field="15" count="0"/>
        </references>
      </pivotArea>
    </format>
    <format dxfId="229">
      <pivotArea dataOnly="0" labelOnly="1" grandCol="1" outline="0" fieldPosition="0"/>
    </format>
    <format dxfId="228">
      <pivotArea dataOnly="0" labelOnly="1" fieldPosition="0">
        <references count="1">
          <reference field="15" count="1">
            <x v="1"/>
          </reference>
        </references>
      </pivotArea>
    </format>
    <format dxfId="227">
      <pivotArea dataOnly="0" labelOnly="1" fieldPosition="0">
        <references count="1">
          <reference field="15" count="1">
            <x v="0"/>
          </reference>
        </references>
      </pivotArea>
    </format>
    <format dxfId="226">
      <pivotArea dataOnly="0" labelOnly="1" fieldPosition="0">
        <references count="1">
          <reference field="15" count="1">
            <x v="2"/>
          </reference>
        </references>
      </pivotArea>
    </format>
    <format dxfId="225">
      <pivotArea dataOnly="0" labelOnly="1" fieldPosition="0">
        <references count="1">
          <reference field="15" count="1">
            <x v="2"/>
          </reference>
        </references>
      </pivotArea>
    </format>
    <format dxfId="224">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D4EA0048-B788-4D7B-A39B-24824E2F271A}" name="TablaDinámica3" cacheId="1"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B42:F57" firstHeaderRow="1" firstDataRow="2" firstDataCol="1"/>
  <pivotFields count="60">
    <pivotField axis="axisRow" showAll="0">
      <items count="14">
        <item x="1"/>
        <item x="2"/>
        <item x="3"/>
        <item x="12"/>
        <item x="7"/>
        <item x="6"/>
        <item x="8"/>
        <item x="9"/>
        <item x="0"/>
        <item x="5"/>
        <item x="4"/>
        <item x="10"/>
        <item x="1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5">
        <item x="2"/>
        <item x="1"/>
        <item x="0"/>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4">
    <i>
      <x/>
    </i>
    <i>
      <x v="1"/>
    </i>
    <i>
      <x v="2"/>
    </i>
    <i>
      <x v="3"/>
    </i>
    <i>
      <x v="4"/>
    </i>
    <i>
      <x v="5"/>
    </i>
    <i>
      <x v="6"/>
    </i>
    <i>
      <x v="7"/>
    </i>
    <i>
      <x v="8"/>
    </i>
    <i>
      <x v="9"/>
    </i>
    <i>
      <x v="10"/>
    </i>
    <i>
      <x v="11"/>
    </i>
    <i>
      <x v="12"/>
    </i>
    <i t="grand">
      <x/>
    </i>
  </rowItems>
  <colFields count="1">
    <field x="21"/>
  </colFields>
  <colItems count="4">
    <i>
      <x/>
    </i>
    <i>
      <x v="1"/>
    </i>
    <i>
      <x v="2"/>
    </i>
    <i t="grand">
      <x/>
    </i>
  </colItems>
  <dataFields count="1">
    <dataField name="Cuenta de Momento de ejecución" fld="21" subtotal="count" baseField="0" baseItem="0"/>
  </dataFields>
  <formats count="7">
    <format dxfId="6">
      <pivotArea collapsedLevelsAreSubtotals="1" fieldPosition="0">
        <references count="2">
          <reference field="0" count="0"/>
          <reference field="21" count="1" selected="0">
            <x v="0"/>
          </reference>
        </references>
      </pivotArea>
    </format>
    <format dxfId="5">
      <pivotArea collapsedLevelsAreSubtotals="1" fieldPosition="0">
        <references count="2">
          <reference field="0" count="0"/>
          <reference field="21" count="1" selected="0">
            <x v="2"/>
          </reference>
        </references>
      </pivotArea>
    </format>
    <format dxfId="4">
      <pivotArea collapsedLevelsAreSubtotals="1" fieldPosition="0">
        <references count="2">
          <reference field="0" count="0"/>
          <reference field="21" count="0" selected="0"/>
        </references>
      </pivotArea>
    </format>
    <format dxfId="3">
      <pivotArea collapsedLevelsAreSubtotals="1" fieldPosition="0">
        <references count="2">
          <reference field="0" count="0"/>
          <reference field="21" count="2" selected="0">
            <x v="1"/>
            <x v="2"/>
          </reference>
        </references>
      </pivotArea>
    </format>
    <format dxfId="2">
      <pivotArea field="21" grandRow="1" outline="0" collapsedLevelsAreSubtotals="1" axis="axisCol" fieldPosition="0">
        <references count="1">
          <reference field="21" count="0" selected="0"/>
        </references>
      </pivotArea>
    </format>
    <format dxfId="1">
      <pivotArea collapsedLevelsAreSubtotals="1" fieldPosition="0">
        <references count="2">
          <reference field="0" count="0"/>
          <reference field="21" count="1" selected="0">
            <x v="0"/>
          </reference>
        </references>
      </pivotArea>
    </format>
    <format dxfId="0">
      <pivotArea grandCol="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D2507F54-8EFE-4ECA-9EC7-D2AB27D225F3}" name="TablaDinámica10" cacheId="1"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B157:D172" firstHeaderRow="1" firstDataRow="2" firstDataCol="1"/>
  <pivotFields count="60">
    <pivotField axis="axisRow" showAll="0">
      <items count="14">
        <item x="1"/>
        <item x="2"/>
        <item x="3"/>
        <item x="12"/>
        <item x="7"/>
        <item x="6"/>
        <item x="8"/>
        <item x="9"/>
        <item x="0"/>
        <item x="5"/>
        <item x="4"/>
        <item x="10"/>
        <item x="1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3">
        <item h="1" x="1"/>
        <item x="0"/>
        <item t="default"/>
      </items>
    </pivotField>
    <pivotField showAll="0"/>
    <pivotField showAll="0"/>
    <pivotField showAll="0"/>
    <pivotField showAll="0"/>
    <pivotField showAll="0"/>
    <pivotField showAll="0"/>
    <pivotField showAll="0"/>
    <pivotField showAll="0"/>
  </pivotFields>
  <rowFields count="1">
    <field x="0"/>
  </rowFields>
  <rowItems count="14">
    <i>
      <x/>
    </i>
    <i>
      <x v="1"/>
    </i>
    <i>
      <x v="2"/>
    </i>
    <i>
      <x v="3"/>
    </i>
    <i>
      <x v="4"/>
    </i>
    <i>
      <x v="5"/>
    </i>
    <i>
      <x v="6"/>
    </i>
    <i>
      <x v="7"/>
    </i>
    <i>
      <x v="8"/>
    </i>
    <i>
      <x v="9"/>
    </i>
    <i>
      <x v="10"/>
    </i>
    <i>
      <x v="11"/>
    </i>
    <i>
      <x v="12"/>
    </i>
    <i t="grand">
      <x/>
    </i>
  </rowItems>
  <colFields count="1">
    <field x="51"/>
  </colFields>
  <colItems count="2">
    <i>
      <x v="1"/>
    </i>
    <i t="grand">
      <x/>
    </i>
  </colItems>
  <dataFields count="1">
    <dataField name="Cuenta de ¿La identificación del riesgo es adecuada?" fld="51" subtotal="count" baseField="0" baseItem="0"/>
  </dataFields>
  <formats count="2">
    <format dxfId="8">
      <pivotArea outline="0" collapsedLevelsAreSubtotals="1" fieldPosition="0"/>
    </format>
    <format dxfId="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44ABDB3D-3C25-4FDC-9022-B3357E44273D}" name="TablaDinámica8" cacheId="1"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B121:D133" firstHeaderRow="1" firstDataRow="2" firstDataCol="1"/>
  <pivotFields count="60">
    <pivotField axis="axisRow" showAll="0">
      <items count="14">
        <item x="1"/>
        <item x="2"/>
        <item x="3"/>
        <item x="12"/>
        <item x="7"/>
        <item x="6"/>
        <item x="8"/>
        <item x="9"/>
        <item x="0"/>
        <item x="5"/>
        <item x="4"/>
        <item x="10"/>
        <item x="1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3">
        <item x="0"/>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1">
    <i>
      <x/>
    </i>
    <i>
      <x v="2"/>
    </i>
    <i>
      <x v="4"/>
    </i>
    <i>
      <x v="5"/>
    </i>
    <i>
      <x v="7"/>
    </i>
    <i>
      <x v="8"/>
    </i>
    <i>
      <x v="9"/>
    </i>
    <i>
      <x v="10"/>
    </i>
    <i>
      <x v="11"/>
    </i>
    <i>
      <x v="12"/>
    </i>
    <i t="grand">
      <x/>
    </i>
  </rowItems>
  <colFields count="1">
    <field x="47"/>
  </colFields>
  <colItems count="2">
    <i>
      <x/>
    </i>
    <i t="grand">
      <x/>
    </i>
  </colItems>
  <dataFields count="1">
    <dataField name="Cuenta de Estado de la  actividad" fld="47" subtotal="count" baseField="0" baseItem="0"/>
  </dataFields>
  <formats count="8">
    <format dxfId="16">
      <pivotArea collapsedLevelsAreSubtotals="1" fieldPosition="0">
        <references count="2">
          <reference field="0" count="10">
            <x v="0"/>
            <x v="2"/>
            <x v="4"/>
            <x v="5"/>
            <x v="7"/>
            <x v="8"/>
            <x v="9"/>
            <x v="10"/>
            <x v="11"/>
            <x v="12"/>
          </reference>
          <reference field="47" count="0" selected="0"/>
        </references>
      </pivotArea>
    </format>
    <format dxfId="15">
      <pivotArea outline="0" collapsedLevelsAreSubtotals="1" fieldPosition="0"/>
    </format>
    <format dxfId="14">
      <pivotArea dataOnly="0" labelOnly="1" fieldPosition="0">
        <references count="1">
          <reference field="47" count="0"/>
        </references>
      </pivotArea>
    </format>
    <format dxfId="13">
      <pivotArea dataOnly="0" labelOnly="1" grandCol="1" outline="0" fieldPosition="0"/>
    </format>
    <format dxfId="12">
      <pivotArea outline="0" collapsedLevelsAreSubtotals="1" fieldPosition="0"/>
    </format>
    <format dxfId="11">
      <pivotArea dataOnly="0" labelOnly="1" fieldPosition="0">
        <references count="1">
          <reference field="47" count="0"/>
        </references>
      </pivotArea>
    </format>
    <format dxfId="10">
      <pivotArea dataOnly="0" labelOnly="1" grandCol="1" outline="0" fieldPosition="0"/>
    </format>
    <format dxfId="9">
      <pivotArea collapsedLevelsAreSubtotals="1" fieldPosition="0">
        <references count="2">
          <reference field="0" count="10">
            <x v="0"/>
            <x v="2"/>
            <x v="4"/>
            <x v="5"/>
            <x v="7"/>
            <x v="8"/>
            <x v="9"/>
            <x v="10"/>
            <x v="11"/>
            <x v="12"/>
          </reference>
          <reference field="47" count="0" selected="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26B96A3F-EB5D-4237-8503-975E0F1D51D4}" name="TablaDinámica12" cacheId="1"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B195:F210" firstHeaderRow="1" firstDataRow="2" firstDataCol="1"/>
  <pivotFields count="60">
    <pivotField axis="axisRow" showAll="0">
      <items count="14">
        <item x="1"/>
        <item x="2"/>
        <item x="3"/>
        <item x="12"/>
        <item x="7"/>
        <item x="6"/>
        <item x="8"/>
        <item x="9"/>
        <item x="0"/>
        <item x="5"/>
        <item x="4"/>
        <item x="10"/>
        <item x="1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5">
        <item h="1" x="1"/>
        <item x="0"/>
        <item x="2"/>
        <item x="3"/>
        <item t="default"/>
      </items>
    </pivotField>
    <pivotField showAll="0"/>
    <pivotField showAll="0"/>
    <pivotField showAll="0"/>
    <pivotField showAll="0"/>
    <pivotField showAll="0"/>
    <pivotField showAll="0"/>
  </pivotFields>
  <rowFields count="1">
    <field x="0"/>
  </rowFields>
  <rowItems count="14">
    <i>
      <x/>
    </i>
    <i>
      <x v="1"/>
    </i>
    <i>
      <x v="2"/>
    </i>
    <i>
      <x v="3"/>
    </i>
    <i>
      <x v="4"/>
    </i>
    <i>
      <x v="5"/>
    </i>
    <i>
      <x v="6"/>
    </i>
    <i>
      <x v="7"/>
    </i>
    <i>
      <x v="8"/>
    </i>
    <i>
      <x v="9"/>
    </i>
    <i>
      <x v="10"/>
    </i>
    <i>
      <x v="11"/>
    </i>
    <i>
      <x v="12"/>
    </i>
    <i t="grand">
      <x/>
    </i>
  </rowItems>
  <colFields count="1">
    <field x="53"/>
  </colFields>
  <colItems count="4">
    <i>
      <x v="1"/>
    </i>
    <i>
      <x v="2"/>
    </i>
    <i>
      <x v="3"/>
    </i>
    <i t="grand">
      <x/>
    </i>
  </colItems>
  <dataFields count="1">
    <dataField name="Cuenta de ¿Se evidencia ejecución del control?" fld="53" subtotal="count" baseField="0" baseItem="0"/>
  </dataFields>
  <formats count="11">
    <format dxfId="27">
      <pivotArea outline="0" collapsedLevelsAreSubtotals="1" fieldPosition="0">
        <references count="1">
          <reference field="53" count="3" selected="0">
            <x v="1"/>
            <x v="2"/>
            <x v="3"/>
          </reference>
        </references>
      </pivotArea>
    </format>
    <format dxfId="26">
      <pivotArea field="53" grandRow="1" outline="0" collapsedLevelsAreSubtotals="1" axis="axisCol" fieldPosition="0">
        <references count="1">
          <reference field="53" count="2" selected="0">
            <x v="2"/>
            <x v="3"/>
          </reference>
        </references>
      </pivotArea>
    </format>
    <format dxfId="25">
      <pivotArea outline="0" collapsedLevelsAreSubtotals="1" fieldPosition="0">
        <references count="1">
          <reference field="53" count="0" selected="0"/>
        </references>
      </pivotArea>
    </format>
    <format dxfId="24">
      <pivotArea dataOnly="0" labelOnly="1" fieldPosition="0">
        <references count="1">
          <reference field="0" count="0"/>
        </references>
      </pivotArea>
    </format>
    <format dxfId="23">
      <pivotArea dataOnly="0" labelOnly="1" fieldPosition="0">
        <references count="1">
          <reference field="0" count="0"/>
        </references>
      </pivotArea>
    </format>
    <format dxfId="22">
      <pivotArea outline="0" collapsedLevelsAreSubtotals="1" fieldPosition="0"/>
    </format>
    <format dxfId="21">
      <pivotArea dataOnly="0" labelOnly="1" fieldPosition="0">
        <references count="1">
          <reference field="53" count="0"/>
        </references>
      </pivotArea>
    </format>
    <format dxfId="20">
      <pivotArea dataOnly="0" labelOnly="1" grandCol="1" outline="0" fieldPosition="0"/>
    </format>
    <format dxfId="19">
      <pivotArea outline="0" collapsedLevelsAreSubtotals="1" fieldPosition="0"/>
    </format>
    <format dxfId="18">
      <pivotArea dataOnly="0" labelOnly="1" fieldPosition="0">
        <references count="1">
          <reference field="53" count="0"/>
        </references>
      </pivotArea>
    </format>
    <format dxfId="17">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7D89D00B-7D6F-4516-9E49-194489680CBC}" name="TablaDinámica6" cacheId="1"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B101:F116" firstHeaderRow="1" firstDataRow="2" firstDataCol="1"/>
  <pivotFields count="60">
    <pivotField axis="axisRow" showAll="0">
      <items count="14">
        <item x="1"/>
        <item x="2"/>
        <item x="3"/>
        <item x="12"/>
        <item x="7"/>
        <item x="6"/>
        <item x="8"/>
        <item x="9"/>
        <item x="0"/>
        <item x="5"/>
        <item x="4"/>
        <item x="10"/>
        <item x="1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5">
        <item x="1"/>
        <item x="3"/>
        <item x="0"/>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4">
    <i>
      <x/>
    </i>
    <i>
      <x v="1"/>
    </i>
    <i>
      <x v="2"/>
    </i>
    <i>
      <x v="3"/>
    </i>
    <i>
      <x v="4"/>
    </i>
    <i>
      <x v="5"/>
    </i>
    <i>
      <x v="6"/>
    </i>
    <i>
      <x v="7"/>
    </i>
    <i>
      <x v="8"/>
    </i>
    <i>
      <x v="9"/>
    </i>
    <i>
      <x v="10"/>
    </i>
    <i>
      <x v="11"/>
    </i>
    <i>
      <x v="12"/>
    </i>
    <i t="grand">
      <x/>
    </i>
  </rowItems>
  <colFields count="1">
    <field x="29"/>
  </colFields>
  <colItems count="4">
    <i>
      <x/>
    </i>
    <i>
      <x v="1"/>
    </i>
    <i>
      <x v="2"/>
    </i>
    <i t="grand">
      <x/>
    </i>
  </colItems>
  <dataFields count="1">
    <dataField name="Cuenta de Evidencia" fld="29" subtotal="count" baseField="0" baseItem="0"/>
  </dataFields>
  <formats count="13">
    <format dxfId="40">
      <pivotArea collapsedLevelsAreSubtotals="1" fieldPosition="0">
        <references count="2">
          <reference field="0" count="1">
            <x v="4"/>
          </reference>
          <reference field="29" count="1" selected="0">
            <x v="2"/>
          </reference>
        </references>
      </pivotArea>
    </format>
    <format dxfId="39">
      <pivotArea collapsedLevelsAreSubtotals="1" fieldPosition="0">
        <references count="2">
          <reference field="0" count="1">
            <x v="8"/>
          </reference>
          <reference field="29" count="1" selected="0">
            <x v="2"/>
          </reference>
        </references>
      </pivotArea>
    </format>
    <format dxfId="38">
      <pivotArea collapsedLevelsAreSubtotals="1" fieldPosition="0">
        <references count="2">
          <reference field="0" count="1">
            <x v="10"/>
          </reference>
          <reference field="29" count="1" selected="0">
            <x v="2"/>
          </reference>
        </references>
      </pivotArea>
    </format>
    <format dxfId="37">
      <pivotArea collapsedLevelsAreSubtotals="1" fieldPosition="0">
        <references count="2">
          <reference field="0" count="1">
            <x v="1"/>
          </reference>
          <reference field="29" count="1" selected="0">
            <x v="1"/>
          </reference>
        </references>
      </pivotArea>
    </format>
    <format dxfId="36">
      <pivotArea collapsedLevelsAreSubtotals="1" fieldPosition="0">
        <references count="2">
          <reference field="0" count="0"/>
          <reference field="29" count="1" selected="0">
            <x v="0"/>
          </reference>
        </references>
      </pivotArea>
    </format>
    <format dxfId="35">
      <pivotArea outline="0" collapsedLevelsAreSubtotals="1" fieldPosition="0">
        <references count="1">
          <reference field="29" count="1" selected="0">
            <x v="0"/>
          </reference>
        </references>
      </pivotArea>
    </format>
    <format dxfId="34">
      <pivotArea outline="0" collapsedLevelsAreSubtotals="1" fieldPosition="0">
        <references count="1">
          <reference field="29" count="0" selected="0"/>
        </references>
      </pivotArea>
    </format>
    <format dxfId="33">
      <pivotArea outline="0" collapsedLevelsAreSubtotals="1" fieldPosition="0">
        <references count="1">
          <reference field="29" count="2" selected="0">
            <x v="1"/>
            <x v="2"/>
          </reference>
        </references>
      </pivotArea>
    </format>
    <format dxfId="32">
      <pivotArea grandCol="1" outline="0" collapsedLevelsAreSubtotals="1" fieldPosition="0"/>
    </format>
    <format dxfId="31">
      <pivotArea collapsedLevelsAreSubtotals="1" fieldPosition="0">
        <references count="1">
          <reference field="0" count="0"/>
        </references>
      </pivotArea>
    </format>
    <format dxfId="30">
      <pivotArea outline="0" collapsedLevelsAreSubtotals="1" fieldPosition="0"/>
    </format>
    <format dxfId="29">
      <pivotArea dataOnly="0" labelOnly="1" fieldPosition="0">
        <references count="1">
          <reference field="29" count="0"/>
        </references>
      </pivotArea>
    </format>
    <format dxfId="28">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8" Type="http://schemas.openxmlformats.org/officeDocument/2006/relationships/pivotTable" Target="../pivotTables/pivotTable12.xml"/><Relationship Id="rId13" Type="http://schemas.openxmlformats.org/officeDocument/2006/relationships/pivotTable" Target="../pivotTables/pivotTable17.xml"/><Relationship Id="rId3" Type="http://schemas.openxmlformats.org/officeDocument/2006/relationships/pivotTable" Target="../pivotTables/pivotTable7.xml"/><Relationship Id="rId7" Type="http://schemas.openxmlformats.org/officeDocument/2006/relationships/pivotTable" Target="../pivotTables/pivotTable11.xml"/><Relationship Id="rId12" Type="http://schemas.openxmlformats.org/officeDocument/2006/relationships/pivotTable" Target="../pivotTables/pivotTable16.xml"/><Relationship Id="rId2" Type="http://schemas.openxmlformats.org/officeDocument/2006/relationships/pivotTable" Target="../pivotTables/pivotTable6.xml"/><Relationship Id="rId1" Type="http://schemas.openxmlformats.org/officeDocument/2006/relationships/pivotTable" Target="../pivotTables/pivotTable5.xml"/><Relationship Id="rId6" Type="http://schemas.openxmlformats.org/officeDocument/2006/relationships/pivotTable" Target="../pivotTables/pivotTable10.xml"/><Relationship Id="rId11" Type="http://schemas.openxmlformats.org/officeDocument/2006/relationships/pivotTable" Target="../pivotTables/pivotTable15.xml"/><Relationship Id="rId5" Type="http://schemas.openxmlformats.org/officeDocument/2006/relationships/pivotTable" Target="../pivotTables/pivotTable9.xml"/><Relationship Id="rId10" Type="http://schemas.openxmlformats.org/officeDocument/2006/relationships/pivotTable" Target="../pivotTables/pivotTable14.xml"/><Relationship Id="rId4" Type="http://schemas.openxmlformats.org/officeDocument/2006/relationships/pivotTable" Target="../pivotTables/pivotTable8.xml"/><Relationship Id="rId9" Type="http://schemas.openxmlformats.org/officeDocument/2006/relationships/pivotTable" Target="../pivotTables/pivotTable13.xml"/><Relationship Id="rId14"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f:/g/personal/ange_chaves_caroycuervo_gov_co/EgGHtnt_Nx1IuZUj-c2dSmsBJxm_eYVDIdNv92mf6XFmYw?e=cNzXZ9" TargetMode="External"/><Relationship Id="rId7" Type="http://schemas.openxmlformats.org/officeDocument/2006/relationships/drawing" Target="../drawings/drawing1.xml"/><Relationship Id="rId2" Type="http://schemas.openxmlformats.org/officeDocument/2006/relationships/hyperlink" Target="https://www.caroycuervo.gov.co/publicaciones/2022/06/PlanAuditoria2023_V3.xlsx" TargetMode="External"/><Relationship Id="rId1" Type="http://schemas.openxmlformats.org/officeDocument/2006/relationships/hyperlink" Target="../../../../../../../../../:f:/g/personal/ange_chaves_caroycuervo_gov_co/EnTMCmgnOC5Gncz66l3X_2UB-C72YCcUJufbu7GDqfjS_w?e=dnSVVs" TargetMode="External"/><Relationship Id="rId6" Type="http://schemas.openxmlformats.org/officeDocument/2006/relationships/printerSettings" Target="../printerSettings/printerSettings2.bin"/><Relationship Id="rId5" Type="http://schemas.openxmlformats.org/officeDocument/2006/relationships/hyperlink" Target="https://sig.caroycuervo.gov.co/DocumentosSIG/ADM-P-1.pdf" TargetMode="External"/><Relationship Id="rId4" Type="http://schemas.openxmlformats.org/officeDocument/2006/relationships/hyperlink" Target="../../../../../../../../../:f:/g/personal/ange_chaves_caroycuervo_gov_co/EoCqIS_XqkhBgYfStUJ4zh8BkwjvPURzfOi5bUC4df24Kw?e=xYdQ8d"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5.bin"/><Relationship Id="rId4"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
  <dimension ref="B2:F63"/>
  <sheetViews>
    <sheetView showGridLines="0" topLeftCell="A19" zoomScaleNormal="100" workbookViewId="0">
      <selection activeCell="E32" sqref="E32"/>
    </sheetView>
  </sheetViews>
  <sheetFormatPr baseColWidth="10" defaultColWidth="11.42578125" defaultRowHeight="12.75" x14ac:dyDescent="0.25"/>
  <cols>
    <col min="1" max="1" width="2.85546875" style="51" customWidth="1"/>
    <col min="2" max="2" width="2.28515625" style="51" customWidth="1"/>
    <col min="3" max="3" width="16.42578125" style="51" bestFit="1" customWidth="1"/>
    <col min="4" max="4" width="25" style="51" customWidth="1"/>
    <col min="5" max="5" width="89.42578125" style="51" customWidth="1"/>
    <col min="6" max="6" width="2.28515625" style="51" customWidth="1"/>
    <col min="7" max="16384" width="11.42578125" style="51"/>
  </cols>
  <sheetData>
    <row r="2" spans="2:6" ht="15.75" x14ac:dyDescent="0.25">
      <c r="B2" s="401" t="s">
        <v>0</v>
      </c>
      <c r="C2" s="402"/>
      <c r="D2" s="402"/>
      <c r="E2" s="402"/>
      <c r="F2" s="403"/>
    </row>
    <row r="3" spans="2:6" ht="12.75" customHeight="1" x14ac:dyDescent="0.25">
      <c r="B3" s="62"/>
      <c r="C3" s="63"/>
      <c r="D3" s="63"/>
      <c r="E3" s="63"/>
      <c r="F3" s="64"/>
    </row>
    <row r="4" spans="2:6" ht="12.75" customHeight="1" x14ac:dyDescent="0.25">
      <c r="B4" s="62"/>
      <c r="C4" s="404" t="s">
        <v>1</v>
      </c>
      <c r="D4" s="404"/>
      <c r="E4" s="404"/>
      <c r="F4" s="64"/>
    </row>
    <row r="5" spans="2:6" x14ac:dyDescent="0.25">
      <c r="B5" s="62"/>
      <c r="C5" s="404"/>
      <c r="D5" s="404"/>
      <c r="E5" s="404"/>
      <c r="F5" s="64"/>
    </row>
    <row r="6" spans="2:6" x14ac:dyDescent="0.25">
      <c r="B6" s="62"/>
      <c r="C6" s="404"/>
      <c r="D6" s="404"/>
      <c r="E6" s="404"/>
      <c r="F6" s="64"/>
    </row>
    <row r="7" spans="2:6" x14ac:dyDescent="0.25">
      <c r="B7" s="62"/>
      <c r="C7" s="404"/>
      <c r="D7" s="404"/>
      <c r="E7" s="404"/>
      <c r="F7" s="64"/>
    </row>
    <row r="8" spans="2:6" x14ac:dyDescent="0.25">
      <c r="B8" s="62"/>
      <c r="C8" s="404"/>
      <c r="D8" s="404"/>
      <c r="E8" s="404"/>
      <c r="F8" s="64"/>
    </row>
    <row r="9" spans="2:6" x14ac:dyDescent="0.25">
      <c r="B9" s="62"/>
      <c r="C9" s="404"/>
      <c r="D9" s="404"/>
      <c r="E9" s="404"/>
      <c r="F9" s="64"/>
    </row>
    <row r="10" spans="2:6" x14ac:dyDescent="0.25">
      <c r="B10" s="62"/>
      <c r="C10" s="404"/>
      <c r="D10" s="404"/>
      <c r="E10" s="404"/>
      <c r="F10" s="64"/>
    </row>
    <row r="11" spans="2:6" x14ac:dyDescent="0.25">
      <c r="B11" s="62"/>
      <c r="C11" s="404"/>
      <c r="D11" s="404"/>
      <c r="E11" s="404"/>
      <c r="F11" s="64"/>
    </row>
    <row r="12" spans="2:6" x14ac:dyDescent="0.25">
      <c r="B12" s="62"/>
      <c r="C12" s="404"/>
      <c r="D12" s="404"/>
      <c r="E12" s="404"/>
      <c r="F12" s="64"/>
    </row>
    <row r="13" spans="2:6" x14ac:dyDescent="0.25">
      <c r="B13" s="62"/>
      <c r="C13" s="404"/>
      <c r="D13" s="404"/>
      <c r="E13" s="404"/>
      <c r="F13" s="64"/>
    </row>
    <row r="14" spans="2:6" x14ac:dyDescent="0.25">
      <c r="B14" s="67"/>
      <c r="C14" s="68"/>
      <c r="D14" s="68"/>
      <c r="E14" s="68"/>
      <c r="F14" s="69"/>
    </row>
    <row r="15" spans="2:6" ht="12.75" customHeight="1" x14ac:dyDescent="0.25">
      <c r="B15" s="70"/>
      <c r="C15" s="406" t="s">
        <v>2</v>
      </c>
      <c r="D15" s="406"/>
      <c r="E15" s="406"/>
      <c r="F15" s="71"/>
    </row>
    <row r="16" spans="2:6" ht="12.75" customHeight="1" x14ac:dyDescent="0.25">
      <c r="B16" s="65"/>
      <c r="C16" s="405" t="s">
        <v>3</v>
      </c>
      <c r="D16" s="405"/>
      <c r="E16" s="405"/>
      <c r="F16" s="66"/>
    </row>
    <row r="17" spans="2:6" x14ac:dyDescent="0.25">
      <c r="B17" s="65"/>
      <c r="C17" s="405"/>
      <c r="D17" s="405"/>
      <c r="E17" s="405"/>
      <c r="F17" s="66"/>
    </row>
    <row r="18" spans="2:6" x14ac:dyDescent="0.25">
      <c r="B18" s="65"/>
      <c r="C18" s="405"/>
      <c r="D18" s="405"/>
      <c r="E18" s="405"/>
      <c r="F18" s="66"/>
    </row>
    <row r="19" spans="2:6" x14ac:dyDescent="0.25">
      <c r="B19" s="65"/>
      <c r="C19" s="405"/>
      <c r="D19" s="405"/>
      <c r="E19" s="405"/>
      <c r="F19" s="66"/>
    </row>
    <row r="20" spans="2:6" x14ac:dyDescent="0.25">
      <c r="B20" s="65"/>
      <c r="C20" s="405"/>
      <c r="D20" s="405"/>
      <c r="E20" s="405"/>
      <c r="F20" s="66"/>
    </row>
    <row r="21" spans="2:6" x14ac:dyDescent="0.25">
      <c r="B21" s="65"/>
      <c r="C21" s="405"/>
      <c r="D21" s="405"/>
      <c r="E21" s="405"/>
      <c r="F21" s="66"/>
    </row>
    <row r="22" spans="2:6" ht="12.75" customHeight="1" x14ac:dyDescent="0.25">
      <c r="B22" s="65"/>
      <c r="C22" s="404" t="s">
        <v>4</v>
      </c>
      <c r="D22" s="404"/>
      <c r="E22" s="404"/>
      <c r="F22" s="66"/>
    </row>
    <row r="23" spans="2:6" ht="12.75" customHeight="1" x14ac:dyDescent="0.25">
      <c r="B23" s="65"/>
      <c r="C23" s="404"/>
      <c r="D23" s="404"/>
      <c r="E23" s="404"/>
      <c r="F23" s="66"/>
    </row>
    <row r="24" spans="2:6" x14ac:dyDescent="0.25">
      <c r="B24" s="65"/>
      <c r="C24" s="404"/>
      <c r="D24" s="404"/>
      <c r="E24" s="404"/>
      <c r="F24" s="66"/>
    </row>
    <row r="25" spans="2:6" x14ac:dyDescent="0.25">
      <c r="B25" s="65"/>
      <c r="C25" s="404"/>
      <c r="D25" s="404"/>
      <c r="E25" s="404"/>
      <c r="F25" s="66"/>
    </row>
    <row r="26" spans="2:6" x14ac:dyDescent="0.25">
      <c r="B26" s="65"/>
      <c r="C26" s="404"/>
      <c r="D26" s="404"/>
      <c r="E26" s="404"/>
      <c r="F26" s="66"/>
    </row>
    <row r="27" spans="2:6" x14ac:dyDescent="0.25">
      <c r="B27" s="44"/>
      <c r="C27" s="52" t="s">
        <v>5</v>
      </c>
      <c r="D27" s="53" t="s">
        <v>6</v>
      </c>
      <c r="E27" s="54" t="s">
        <v>7</v>
      </c>
      <c r="F27" s="46"/>
    </row>
    <row r="28" spans="2:6" ht="15" customHeight="1" x14ac:dyDescent="0.25">
      <c r="B28" s="44"/>
      <c r="C28" s="399" t="s">
        <v>8</v>
      </c>
      <c r="D28" s="400"/>
      <c r="E28" s="56" t="s">
        <v>9</v>
      </c>
      <c r="F28" s="46"/>
    </row>
    <row r="29" spans="2:6" ht="51" x14ac:dyDescent="0.25">
      <c r="B29" s="44"/>
      <c r="C29" s="389" t="s">
        <v>10</v>
      </c>
      <c r="D29" s="55" t="s">
        <v>11</v>
      </c>
      <c r="E29" s="56" t="s">
        <v>12</v>
      </c>
      <c r="F29" s="46"/>
    </row>
    <row r="30" spans="2:6" x14ac:dyDescent="0.25">
      <c r="B30" s="44"/>
      <c r="C30" s="392"/>
      <c r="D30" s="57" t="s">
        <v>13</v>
      </c>
      <c r="E30" s="56" t="s">
        <v>14</v>
      </c>
      <c r="F30" s="46"/>
    </row>
    <row r="31" spans="2:6" ht="25.5" x14ac:dyDescent="0.25">
      <c r="B31" s="44"/>
      <c r="C31" s="392"/>
      <c r="D31" s="57" t="s">
        <v>15</v>
      </c>
      <c r="E31" s="56" t="s">
        <v>16</v>
      </c>
      <c r="F31" s="46"/>
    </row>
    <row r="32" spans="2:6" ht="25.5" x14ac:dyDescent="0.25">
      <c r="B32" s="44"/>
      <c r="C32" s="392"/>
      <c r="D32" s="57" t="s">
        <v>17</v>
      </c>
      <c r="E32" s="56" t="s">
        <v>18</v>
      </c>
      <c r="F32" s="46"/>
    </row>
    <row r="33" spans="2:6" x14ac:dyDescent="0.25">
      <c r="B33" s="44"/>
      <c r="C33" s="392"/>
      <c r="D33" s="57" t="s">
        <v>19</v>
      </c>
      <c r="E33" s="56" t="s">
        <v>20</v>
      </c>
      <c r="F33" s="46"/>
    </row>
    <row r="34" spans="2:6" ht="38.25" x14ac:dyDescent="0.25">
      <c r="B34" s="44"/>
      <c r="C34" s="392"/>
      <c r="D34" s="57" t="s">
        <v>21</v>
      </c>
      <c r="E34" s="56" t="s">
        <v>22</v>
      </c>
      <c r="F34" s="46"/>
    </row>
    <row r="35" spans="2:6" ht="38.25" x14ac:dyDescent="0.25">
      <c r="B35" s="44"/>
      <c r="C35" s="392"/>
      <c r="D35" s="57" t="s">
        <v>23</v>
      </c>
      <c r="E35" s="56" t="s">
        <v>24</v>
      </c>
      <c r="F35" s="46"/>
    </row>
    <row r="36" spans="2:6" ht="38.25" x14ac:dyDescent="0.25">
      <c r="B36" s="44"/>
      <c r="C36" s="392"/>
      <c r="D36" s="57" t="s">
        <v>25</v>
      </c>
      <c r="E36" s="56" t="s">
        <v>26</v>
      </c>
      <c r="F36" s="46"/>
    </row>
    <row r="37" spans="2:6" ht="25.5" x14ac:dyDescent="0.25">
      <c r="B37" s="44"/>
      <c r="C37" s="392"/>
      <c r="D37" s="57" t="s">
        <v>27</v>
      </c>
      <c r="E37" s="56" t="s">
        <v>28</v>
      </c>
      <c r="F37" s="46"/>
    </row>
    <row r="38" spans="2:6" ht="25.5" x14ac:dyDescent="0.25">
      <c r="B38" s="44"/>
      <c r="C38" s="390"/>
      <c r="D38" s="57" t="s">
        <v>29</v>
      </c>
      <c r="E38" s="56" t="s">
        <v>30</v>
      </c>
      <c r="F38" s="46"/>
    </row>
    <row r="39" spans="2:6" ht="38.25" x14ac:dyDescent="0.25">
      <c r="B39" s="44"/>
      <c r="C39" s="395" t="s">
        <v>31</v>
      </c>
      <c r="D39" s="396"/>
      <c r="E39" s="56" t="s">
        <v>32</v>
      </c>
      <c r="F39" s="46"/>
    </row>
    <row r="40" spans="2:6" x14ac:dyDescent="0.25">
      <c r="B40" s="44"/>
      <c r="C40" s="389" t="s">
        <v>33</v>
      </c>
      <c r="D40" s="57" t="s">
        <v>34</v>
      </c>
      <c r="E40" s="56"/>
      <c r="F40" s="46"/>
    </row>
    <row r="41" spans="2:6" ht="25.5" x14ac:dyDescent="0.25">
      <c r="B41" s="44"/>
      <c r="C41" s="392"/>
      <c r="D41" s="57" t="s">
        <v>35</v>
      </c>
      <c r="E41" s="56" t="s">
        <v>36</v>
      </c>
      <c r="F41" s="46"/>
    </row>
    <row r="42" spans="2:6" x14ac:dyDescent="0.25">
      <c r="B42" s="44"/>
      <c r="C42" s="392"/>
      <c r="D42" s="57" t="s">
        <v>37</v>
      </c>
      <c r="E42" s="56" t="s">
        <v>38</v>
      </c>
      <c r="F42" s="46"/>
    </row>
    <row r="43" spans="2:6" x14ac:dyDescent="0.25">
      <c r="B43" s="44"/>
      <c r="C43" s="390"/>
      <c r="D43" s="57" t="s">
        <v>39</v>
      </c>
      <c r="E43" s="56" t="s">
        <v>40</v>
      </c>
      <c r="F43" s="46"/>
    </row>
    <row r="44" spans="2:6" x14ac:dyDescent="0.25">
      <c r="B44" s="44"/>
      <c r="C44" s="389" t="s">
        <v>41</v>
      </c>
      <c r="D44" s="57" t="s">
        <v>42</v>
      </c>
      <c r="E44" s="56" t="s">
        <v>43</v>
      </c>
      <c r="F44" s="46"/>
    </row>
    <row r="45" spans="2:6" x14ac:dyDescent="0.25">
      <c r="B45" s="44"/>
      <c r="C45" s="392"/>
      <c r="D45" s="57" t="s">
        <v>44</v>
      </c>
      <c r="E45" s="56" t="s">
        <v>45</v>
      </c>
      <c r="F45" s="46"/>
    </row>
    <row r="46" spans="2:6" x14ac:dyDescent="0.25">
      <c r="B46" s="44"/>
      <c r="C46" s="392"/>
      <c r="D46" s="57" t="s">
        <v>46</v>
      </c>
      <c r="E46" s="56" t="s">
        <v>47</v>
      </c>
      <c r="F46" s="46"/>
    </row>
    <row r="47" spans="2:6" x14ac:dyDescent="0.25">
      <c r="B47" s="44"/>
      <c r="C47" s="390"/>
      <c r="D47" s="57" t="s">
        <v>48</v>
      </c>
      <c r="E47" s="56" t="s">
        <v>49</v>
      </c>
      <c r="F47" s="46"/>
    </row>
    <row r="48" spans="2:6" x14ac:dyDescent="0.25">
      <c r="B48" s="44"/>
      <c r="C48" s="389" t="s">
        <v>50</v>
      </c>
      <c r="D48" s="57" t="s">
        <v>51</v>
      </c>
      <c r="E48" s="56" t="s">
        <v>52</v>
      </c>
      <c r="F48" s="46"/>
    </row>
    <row r="49" spans="2:6" x14ac:dyDescent="0.25">
      <c r="B49" s="44"/>
      <c r="C49" s="390"/>
      <c r="D49" s="57" t="s">
        <v>53</v>
      </c>
      <c r="E49" s="56" t="s">
        <v>52</v>
      </c>
      <c r="F49" s="46"/>
    </row>
    <row r="50" spans="2:6" x14ac:dyDescent="0.25">
      <c r="B50" s="44"/>
      <c r="C50" s="389" t="s">
        <v>54</v>
      </c>
      <c r="D50" s="57" t="s">
        <v>55</v>
      </c>
      <c r="E50" s="56" t="s">
        <v>56</v>
      </c>
      <c r="F50" s="46"/>
    </row>
    <row r="51" spans="2:6" x14ac:dyDescent="0.25">
      <c r="B51" s="44"/>
      <c r="C51" s="392"/>
      <c r="D51" s="57" t="s">
        <v>57</v>
      </c>
      <c r="E51" s="56" t="s">
        <v>58</v>
      </c>
      <c r="F51" s="46"/>
    </row>
    <row r="52" spans="2:6" x14ac:dyDescent="0.25">
      <c r="B52" s="44"/>
      <c r="C52" s="390"/>
      <c r="D52" s="57" t="s">
        <v>59</v>
      </c>
      <c r="E52" s="56" t="s">
        <v>60</v>
      </c>
      <c r="F52" s="46"/>
    </row>
    <row r="53" spans="2:6" ht="25.5" x14ac:dyDescent="0.25">
      <c r="B53" s="44"/>
      <c r="C53" s="393" t="s">
        <v>61</v>
      </c>
      <c r="D53" s="394"/>
      <c r="E53" s="56" t="s">
        <v>62</v>
      </c>
      <c r="F53" s="46"/>
    </row>
    <row r="54" spans="2:6" ht="25.5" x14ac:dyDescent="0.25">
      <c r="B54" s="44"/>
      <c r="C54" s="50" t="s">
        <v>63</v>
      </c>
      <c r="D54" s="57" t="s">
        <v>64</v>
      </c>
      <c r="E54" s="56" t="s">
        <v>65</v>
      </c>
      <c r="F54" s="46"/>
    </row>
    <row r="55" spans="2:6" ht="51" x14ac:dyDescent="0.25">
      <c r="B55" s="44"/>
      <c r="C55" s="50" t="s">
        <v>66</v>
      </c>
      <c r="D55" s="57" t="s">
        <v>67</v>
      </c>
      <c r="E55" s="56" t="s">
        <v>68</v>
      </c>
      <c r="F55" s="46"/>
    </row>
    <row r="56" spans="2:6" ht="51" x14ac:dyDescent="0.25">
      <c r="B56" s="44"/>
      <c r="C56" s="50" t="s">
        <v>69</v>
      </c>
      <c r="D56" s="57" t="s">
        <v>70</v>
      </c>
      <c r="E56" s="56" t="s">
        <v>71</v>
      </c>
      <c r="F56" s="46"/>
    </row>
    <row r="57" spans="2:6" ht="38.25" x14ac:dyDescent="0.25">
      <c r="B57" s="44"/>
      <c r="C57" s="50" t="s">
        <v>72</v>
      </c>
      <c r="D57" s="57" t="s">
        <v>73</v>
      </c>
      <c r="E57" s="56" t="s">
        <v>74</v>
      </c>
      <c r="F57" s="46"/>
    </row>
    <row r="58" spans="2:6" ht="38.25" customHeight="1" x14ac:dyDescent="0.25">
      <c r="B58" s="44"/>
      <c r="C58" s="397" t="s">
        <v>75</v>
      </c>
      <c r="D58" s="398"/>
      <c r="E58" s="56" t="s">
        <v>76</v>
      </c>
      <c r="F58" s="46"/>
    </row>
    <row r="59" spans="2:6" x14ac:dyDescent="0.25">
      <c r="B59" s="44"/>
      <c r="C59" s="45"/>
      <c r="D59" s="58"/>
      <c r="E59" s="59"/>
      <c r="F59" s="46"/>
    </row>
    <row r="60" spans="2:6" ht="12.75" customHeight="1" x14ac:dyDescent="0.25">
      <c r="B60" s="60"/>
      <c r="C60" s="391" t="s">
        <v>77</v>
      </c>
      <c r="D60" s="391"/>
      <c r="E60" s="391"/>
      <c r="F60" s="61"/>
    </row>
    <row r="61" spans="2:6" ht="12.75" customHeight="1" x14ac:dyDescent="0.25">
      <c r="B61" s="60"/>
      <c r="C61" s="391" t="s">
        <v>78</v>
      </c>
      <c r="D61" s="391"/>
      <c r="E61" s="391"/>
      <c r="F61" s="61"/>
    </row>
    <row r="62" spans="2:6" ht="12.75" customHeight="1" x14ac:dyDescent="0.25">
      <c r="B62" s="60"/>
      <c r="C62" s="391" t="s">
        <v>79</v>
      </c>
      <c r="D62" s="391"/>
      <c r="E62" s="391"/>
      <c r="F62" s="61"/>
    </row>
    <row r="63" spans="2:6" ht="13.5" thickBot="1" x14ac:dyDescent="0.3">
      <c r="B63" s="47"/>
      <c r="C63" s="48"/>
      <c r="D63" s="48"/>
      <c r="E63" s="48"/>
      <c r="F63" s="49"/>
    </row>
  </sheetData>
  <sheetProtection algorithmName="SHA-512" hashValue="L83JhKJpRztcZZ6Ekd2Cjufgj5gO1jcejiemjMPPAhOQZgW2YcNbCyPxLirsaOOdQhkb2jNGI0fJEE20qCsxFg==" saltValue="XATY6prQH94YxszMhSR4yQ==" spinCount="100000" sheet="1" objects="1" scenarios="1"/>
  <mergeCells count="17">
    <mergeCell ref="C28:D28"/>
    <mergeCell ref="C40:C43"/>
    <mergeCell ref="C44:C47"/>
    <mergeCell ref="B2:F2"/>
    <mergeCell ref="C22:E26"/>
    <mergeCell ref="C16:E21"/>
    <mergeCell ref="C4:E13"/>
    <mergeCell ref="C15:E15"/>
    <mergeCell ref="C48:C49"/>
    <mergeCell ref="C60:E60"/>
    <mergeCell ref="C61:E61"/>
    <mergeCell ref="C62:E62"/>
    <mergeCell ref="C29:C38"/>
    <mergeCell ref="C50:C52"/>
    <mergeCell ref="C53:D53"/>
    <mergeCell ref="C39:D39"/>
    <mergeCell ref="C58:D5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8"/>
  <dimension ref="B2:R41"/>
  <sheetViews>
    <sheetView workbookViewId="0"/>
  </sheetViews>
  <sheetFormatPr baseColWidth="10" defaultColWidth="11.42578125" defaultRowHeight="16.5" x14ac:dyDescent="0.25"/>
  <cols>
    <col min="1" max="1" width="2.7109375" style="19" customWidth="1"/>
    <col min="2" max="2" width="17.85546875" style="19" bestFit="1" customWidth="1"/>
    <col min="3" max="3" width="12.28515625" style="19" bestFit="1" customWidth="1"/>
    <col min="4" max="4" width="10.42578125" style="19" bestFit="1" customWidth="1"/>
    <col min="5" max="5" width="17.28515625" style="1" bestFit="1" customWidth="1"/>
    <col min="6" max="6" width="18" style="1" bestFit="1" customWidth="1"/>
    <col min="7" max="7" width="3.28515625" style="19" customWidth="1"/>
    <col min="8" max="8" width="10.42578125" style="19" bestFit="1" customWidth="1"/>
    <col min="9" max="9" width="10.28515625" style="19" customWidth="1"/>
    <col min="10" max="13" width="13.7109375" style="19" customWidth="1"/>
    <col min="14" max="14" width="16.7109375" style="19" bestFit="1" customWidth="1"/>
    <col min="15" max="15" width="2.7109375" style="19" bestFit="1" customWidth="1"/>
    <col min="16" max="16" width="13.28515625" style="19" customWidth="1"/>
    <col min="17" max="18" width="64.7109375" style="19" customWidth="1"/>
    <col min="19" max="16384" width="11.42578125" style="19"/>
  </cols>
  <sheetData>
    <row r="2" spans="2:14" x14ac:dyDescent="0.25">
      <c r="B2" s="76" t="s">
        <v>787</v>
      </c>
      <c r="C2" s="76" t="s">
        <v>682</v>
      </c>
      <c r="D2" s="76" t="s">
        <v>697</v>
      </c>
      <c r="E2" s="76" t="s">
        <v>788</v>
      </c>
      <c r="F2" s="76" t="s">
        <v>789</v>
      </c>
      <c r="I2" s="549" t="s">
        <v>790</v>
      </c>
      <c r="J2" s="549"/>
      <c r="K2" s="549"/>
      <c r="L2" s="549"/>
      <c r="M2" s="549"/>
      <c r="N2" s="549"/>
    </row>
    <row r="3" spans="2:14" x14ac:dyDescent="0.25">
      <c r="B3" s="77" t="str">
        <f t="shared" ref="B3:B27" si="0">CONCATENATE(C3,D3)</f>
        <v>Muy AltaCatastrófico</v>
      </c>
      <c r="C3" s="78" t="s">
        <v>722</v>
      </c>
      <c r="D3" s="78" t="s">
        <v>744</v>
      </c>
      <c r="E3" s="79" t="s">
        <v>684</v>
      </c>
      <c r="F3" s="79">
        <v>25</v>
      </c>
      <c r="I3" s="80" t="s">
        <v>791</v>
      </c>
      <c r="J3" s="81">
        <v>12</v>
      </c>
      <c r="K3" s="81">
        <v>14</v>
      </c>
      <c r="L3" s="81">
        <v>18</v>
      </c>
      <c r="M3" s="81">
        <v>20</v>
      </c>
      <c r="N3" s="79">
        <v>25</v>
      </c>
    </row>
    <row r="4" spans="2:14" x14ac:dyDescent="0.25">
      <c r="B4" s="77" t="str">
        <f t="shared" si="0"/>
        <v>AltaCatastrófico</v>
      </c>
      <c r="C4" s="78" t="s">
        <v>720</v>
      </c>
      <c r="D4" s="78" t="s">
        <v>744</v>
      </c>
      <c r="E4" s="79" t="s">
        <v>684</v>
      </c>
      <c r="F4" s="79">
        <v>24</v>
      </c>
      <c r="I4" s="82" t="s">
        <v>792</v>
      </c>
      <c r="J4" s="83">
        <v>7</v>
      </c>
      <c r="K4" s="83">
        <v>9</v>
      </c>
      <c r="L4" s="81">
        <v>15</v>
      </c>
      <c r="M4" s="81">
        <v>19</v>
      </c>
      <c r="N4" s="79">
        <v>24</v>
      </c>
    </row>
    <row r="5" spans="2:14" x14ac:dyDescent="0.25">
      <c r="B5" s="77" t="str">
        <f t="shared" si="0"/>
        <v>MediaCatastrófico</v>
      </c>
      <c r="C5" s="78" t="s">
        <v>718</v>
      </c>
      <c r="D5" s="78" t="s">
        <v>744</v>
      </c>
      <c r="E5" s="79" t="s">
        <v>684</v>
      </c>
      <c r="F5" s="79">
        <v>23</v>
      </c>
      <c r="I5" s="84" t="s">
        <v>793</v>
      </c>
      <c r="J5" s="83">
        <v>4</v>
      </c>
      <c r="K5" s="83">
        <v>6</v>
      </c>
      <c r="L5" s="83">
        <v>11</v>
      </c>
      <c r="M5" s="81">
        <v>17</v>
      </c>
      <c r="N5" s="79">
        <v>23</v>
      </c>
    </row>
    <row r="6" spans="2:14" x14ac:dyDescent="0.25">
      <c r="B6" s="77" t="str">
        <f t="shared" si="0"/>
        <v>BajaCatastrófico</v>
      </c>
      <c r="C6" s="78" t="s">
        <v>716</v>
      </c>
      <c r="D6" s="78" t="s">
        <v>744</v>
      </c>
      <c r="E6" s="79" t="s">
        <v>684</v>
      </c>
      <c r="F6" s="79">
        <v>22</v>
      </c>
      <c r="I6" s="85" t="s">
        <v>794</v>
      </c>
      <c r="J6" s="86">
        <v>2</v>
      </c>
      <c r="K6" s="83">
        <v>5</v>
      </c>
      <c r="L6" s="83">
        <v>10</v>
      </c>
      <c r="M6" s="81">
        <v>16</v>
      </c>
      <c r="N6" s="79">
        <v>22</v>
      </c>
    </row>
    <row r="7" spans="2:14" x14ac:dyDescent="0.25">
      <c r="B7" s="77" t="str">
        <f t="shared" si="0"/>
        <v>Muy BajaCatastrófico</v>
      </c>
      <c r="C7" s="78" t="s">
        <v>712</v>
      </c>
      <c r="D7" s="78" t="s">
        <v>744</v>
      </c>
      <c r="E7" s="79" t="s">
        <v>684</v>
      </c>
      <c r="F7" s="79">
        <v>21</v>
      </c>
      <c r="I7" s="87" t="s">
        <v>795</v>
      </c>
      <c r="J7" s="86">
        <v>1</v>
      </c>
      <c r="K7" s="86">
        <v>3</v>
      </c>
      <c r="L7" s="83">
        <v>8</v>
      </c>
      <c r="M7" s="81">
        <v>13</v>
      </c>
      <c r="N7" s="79">
        <v>21</v>
      </c>
    </row>
    <row r="8" spans="2:14" x14ac:dyDescent="0.25">
      <c r="B8" s="77" t="str">
        <f t="shared" si="0"/>
        <v>Muy AltaMayor</v>
      </c>
      <c r="C8" s="78" t="s">
        <v>722</v>
      </c>
      <c r="D8" s="78" t="s">
        <v>741</v>
      </c>
      <c r="E8" s="81" t="s">
        <v>686</v>
      </c>
      <c r="F8" s="81">
        <v>20</v>
      </c>
      <c r="I8" s="88"/>
      <c r="J8" s="87" t="s">
        <v>796</v>
      </c>
      <c r="K8" s="85" t="s">
        <v>797</v>
      </c>
      <c r="L8" s="84" t="s">
        <v>798</v>
      </c>
      <c r="M8" s="82" t="s">
        <v>799</v>
      </c>
      <c r="N8" s="80" t="s">
        <v>800</v>
      </c>
    </row>
    <row r="9" spans="2:14" x14ac:dyDescent="0.25">
      <c r="B9" s="77" t="str">
        <f t="shared" si="0"/>
        <v>AltaMayor</v>
      </c>
      <c r="C9" s="78" t="s">
        <v>720</v>
      </c>
      <c r="D9" s="78" t="s">
        <v>741</v>
      </c>
      <c r="E9" s="81" t="s">
        <v>686</v>
      </c>
      <c r="F9" s="81">
        <v>19</v>
      </c>
    </row>
    <row r="10" spans="2:14" x14ac:dyDescent="0.25">
      <c r="B10" s="77" t="str">
        <f t="shared" si="0"/>
        <v>Muy AltaModerado</v>
      </c>
      <c r="C10" s="78" t="s">
        <v>722</v>
      </c>
      <c r="D10" s="78" t="s">
        <v>688</v>
      </c>
      <c r="E10" s="81" t="s">
        <v>686</v>
      </c>
      <c r="F10" s="81">
        <v>18</v>
      </c>
      <c r="I10" s="549" t="s">
        <v>801</v>
      </c>
      <c r="J10" s="549"/>
      <c r="K10" s="549"/>
      <c r="L10" s="549"/>
      <c r="M10" s="549"/>
      <c r="N10" s="549"/>
    </row>
    <row r="11" spans="2:14" x14ac:dyDescent="0.25">
      <c r="B11" s="77" t="str">
        <f t="shared" si="0"/>
        <v>MediaMayor</v>
      </c>
      <c r="C11" s="78" t="s">
        <v>718</v>
      </c>
      <c r="D11" s="78" t="s">
        <v>741</v>
      </c>
      <c r="E11" s="81" t="s">
        <v>686</v>
      </c>
      <c r="F11" s="81">
        <v>17</v>
      </c>
      <c r="H11" s="80" t="s">
        <v>791</v>
      </c>
      <c r="I11" s="89">
        <v>30</v>
      </c>
      <c r="J11" s="90">
        <f t="shared" ref="J11:N15" si="1">$I11*J$16</f>
        <v>90</v>
      </c>
      <c r="K11" s="90">
        <f t="shared" si="1"/>
        <v>120</v>
      </c>
      <c r="L11" s="90">
        <f t="shared" si="1"/>
        <v>240</v>
      </c>
      <c r="M11" s="90">
        <f t="shared" si="1"/>
        <v>480</v>
      </c>
      <c r="N11" s="91">
        <f t="shared" si="1"/>
        <v>2100</v>
      </c>
    </row>
    <row r="12" spans="2:14" x14ac:dyDescent="0.25">
      <c r="B12" s="77" t="str">
        <f t="shared" si="0"/>
        <v>BajaMayor</v>
      </c>
      <c r="C12" s="78" t="s">
        <v>716</v>
      </c>
      <c r="D12" s="78" t="s">
        <v>741</v>
      </c>
      <c r="E12" s="81" t="s">
        <v>686</v>
      </c>
      <c r="F12" s="81">
        <v>16</v>
      </c>
      <c r="H12" s="82" t="s">
        <v>792</v>
      </c>
      <c r="I12" s="89">
        <v>17</v>
      </c>
      <c r="J12" s="92">
        <f t="shared" si="1"/>
        <v>51</v>
      </c>
      <c r="K12" s="92">
        <f t="shared" si="1"/>
        <v>68</v>
      </c>
      <c r="L12" s="90">
        <f t="shared" si="1"/>
        <v>136</v>
      </c>
      <c r="M12" s="90">
        <f t="shared" si="1"/>
        <v>272</v>
      </c>
      <c r="N12" s="91">
        <f t="shared" si="1"/>
        <v>1190</v>
      </c>
    </row>
    <row r="13" spans="2:14" x14ac:dyDescent="0.25">
      <c r="B13" s="77" t="str">
        <f t="shared" si="0"/>
        <v>AltaModerado</v>
      </c>
      <c r="C13" s="78" t="s">
        <v>720</v>
      </c>
      <c r="D13" s="78" t="s">
        <v>688</v>
      </c>
      <c r="E13" s="81" t="s">
        <v>686</v>
      </c>
      <c r="F13" s="81">
        <v>15</v>
      </c>
      <c r="H13" s="84" t="s">
        <v>793</v>
      </c>
      <c r="I13" s="89">
        <v>11</v>
      </c>
      <c r="J13" s="92">
        <f t="shared" si="1"/>
        <v>33</v>
      </c>
      <c r="K13" s="92">
        <f t="shared" si="1"/>
        <v>44</v>
      </c>
      <c r="L13" s="92">
        <f t="shared" si="1"/>
        <v>88</v>
      </c>
      <c r="M13" s="90">
        <f t="shared" si="1"/>
        <v>176</v>
      </c>
      <c r="N13" s="91">
        <f t="shared" si="1"/>
        <v>770</v>
      </c>
    </row>
    <row r="14" spans="2:14" x14ac:dyDescent="0.25">
      <c r="B14" s="77" t="str">
        <f t="shared" si="0"/>
        <v>Muy AltaMenor</v>
      </c>
      <c r="C14" s="78" t="s">
        <v>722</v>
      </c>
      <c r="D14" s="78" t="s">
        <v>738</v>
      </c>
      <c r="E14" s="81" t="s">
        <v>686</v>
      </c>
      <c r="F14" s="81">
        <v>14</v>
      </c>
      <c r="H14" s="85" t="s">
        <v>794</v>
      </c>
      <c r="I14" s="89">
        <v>9</v>
      </c>
      <c r="J14" s="93">
        <f t="shared" si="1"/>
        <v>27</v>
      </c>
      <c r="K14" s="92">
        <f t="shared" si="1"/>
        <v>36</v>
      </c>
      <c r="L14" s="92">
        <f t="shared" si="1"/>
        <v>72</v>
      </c>
      <c r="M14" s="90">
        <f t="shared" si="1"/>
        <v>144</v>
      </c>
      <c r="N14" s="91">
        <f t="shared" si="1"/>
        <v>630</v>
      </c>
    </row>
    <row r="15" spans="2:14" x14ac:dyDescent="0.25">
      <c r="B15" s="77" t="str">
        <f t="shared" si="0"/>
        <v>Muy BajaMayor</v>
      </c>
      <c r="C15" s="78" t="s">
        <v>712</v>
      </c>
      <c r="D15" s="78" t="s">
        <v>741</v>
      </c>
      <c r="E15" s="81" t="s">
        <v>686</v>
      </c>
      <c r="F15" s="81">
        <v>13</v>
      </c>
      <c r="H15" s="87" t="s">
        <v>795</v>
      </c>
      <c r="I15" s="94">
        <v>7</v>
      </c>
      <c r="J15" s="93">
        <f t="shared" si="1"/>
        <v>21</v>
      </c>
      <c r="K15" s="93">
        <f t="shared" si="1"/>
        <v>28</v>
      </c>
      <c r="L15" s="92">
        <f t="shared" si="1"/>
        <v>56</v>
      </c>
      <c r="M15" s="90">
        <f t="shared" si="1"/>
        <v>112</v>
      </c>
      <c r="N15" s="91">
        <f t="shared" si="1"/>
        <v>490</v>
      </c>
    </row>
    <row r="16" spans="2:14" x14ac:dyDescent="0.25">
      <c r="B16" s="77" t="str">
        <f t="shared" si="0"/>
        <v>Muy AltaLeve</v>
      </c>
      <c r="C16" s="78" t="s">
        <v>722</v>
      </c>
      <c r="D16" s="78" t="s">
        <v>736</v>
      </c>
      <c r="E16" s="81" t="s">
        <v>686</v>
      </c>
      <c r="F16" s="81">
        <v>12</v>
      </c>
      <c r="H16" s="95" t="s">
        <v>682</v>
      </c>
      <c r="I16" s="96"/>
      <c r="J16" s="94">
        <v>3</v>
      </c>
      <c r="K16" s="89">
        <v>4</v>
      </c>
      <c r="L16" s="89">
        <v>8</v>
      </c>
      <c r="M16" s="89">
        <v>16</v>
      </c>
      <c r="N16" s="89">
        <v>70</v>
      </c>
    </row>
    <row r="17" spans="2:18" x14ac:dyDescent="0.25">
      <c r="B17" s="77" t="str">
        <f t="shared" si="0"/>
        <v>MediaModerado</v>
      </c>
      <c r="C17" s="78" t="s">
        <v>718</v>
      </c>
      <c r="D17" s="78" t="s">
        <v>688</v>
      </c>
      <c r="E17" s="83" t="s">
        <v>688</v>
      </c>
      <c r="F17" s="83">
        <v>11</v>
      </c>
      <c r="I17" s="95" t="s">
        <v>697</v>
      </c>
      <c r="J17" s="87" t="s">
        <v>796</v>
      </c>
      <c r="K17" s="85" t="s">
        <v>797</v>
      </c>
      <c r="L17" s="84" t="s">
        <v>798</v>
      </c>
      <c r="M17" s="82" t="s">
        <v>799</v>
      </c>
      <c r="N17" s="80" t="s">
        <v>800</v>
      </c>
    </row>
    <row r="18" spans="2:18" x14ac:dyDescent="0.25">
      <c r="B18" s="77" t="str">
        <f t="shared" si="0"/>
        <v>BajaModerado</v>
      </c>
      <c r="C18" s="78" t="s">
        <v>716</v>
      </c>
      <c r="D18" s="78" t="s">
        <v>688</v>
      </c>
      <c r="E18" s="83" t="s">
        <v>688</v>
      </c>
      <c r="F18" s="83">
        <v>10</v>
      </c>
    </row>
    <row r="19" spans="2:18" x14ac:dyDescent="0.2">
      <c r="B19" s="77" t="str">
        <f t="shared" si="0"/>
        <v>AltaMenor</v>
      </c>
      <c r="C19" s="78" t="s">
        <v>720</v>
      </c>
      <c r="D19" s="78" t="s">
        <v>738</v>
      </c>
      <c r="E19" s="83" t="s">
        <v>688</v>
      </c>
      <c r="F19" s="83">
        <v>9</v>
      </c>
      <c r="L19" s="97" t="s">
        <v>802</v>
      </c>
      <c r="M19" s="97" t="s">
        <v>803</v>
      </c>
      <c r="N19" s="97" t="s">
        <v>804</v>
      </c>
    </row>
    <row r="20" spans="2:18" x14ac:dyDescent="0.2">
      <c r="B20" s="77" t="str">
        <f t="shared" si="0"/>
        <v>Muy BajaModerado</v>
      </c>
      <c r="C20" s="78" t="s">
        <v>712</v>
      </c>
      <c r="D20" s="78" t="s">
        <v>688</v>
      </c>
      <c r="E20" s="83" t="s">
        <v>688</v>
      </c>
      <c r="F20" s="83">
        <v>8</v>
      </c>
      <c r="L20" s="98">
        <v>21</v>
      </c>
      <c r="M20" s="99">
        <v>28</v>
      </c>
      <c r="N20" s="100" t="s">
        <v>805</v>
      </c>
    </row>
    <row r="21" spans="2:18" x14ac:dyDescent="0.2">
      <c r="B21" s="77" t="str">
        <f t="shared" si="0"/>
        <v>AltaLeve</v>
      </c>
      <c r="C21" s="78" t="s">
        <v>720</v>
      </c>
      <c r="D21" s="78" t="s">
        <v>736</v>
      </c>
      <c r="E21" s="83" t="s">
        <v>688</v>
      </c>
      <c r="F21" s="83">
        <v>7</v>
      </c>
      <c r="L21" s="98">
        <v>33</v>
      </c>
      <c r="M21" s="99">
        <v>88</v>
      </c>
      <c r="N21" s="101" t="s">
        <v>798</v>
      </c>
    </row>
    <row r="22" spans="2:18" x14ac:dyDescent="0.2">
      <c r="B22" s="77" t="str">
        <f t="shared" si="0"/>
        <v>MediaMenor</v>
      </c>
      <c r="C22" s="78" t="s">
        <v>718</v>
      </c>
      <c r="D22" s="78" t="s">
        <v>738</v>
      </c>
      <c r="E22" s="83" t="s">
        <v>688</v>
      </c>
      <c r="F22" s="83">
        <v>6</v>
      </c>
      <c r="L22" s="98">
        <v>90</v>
      </c>
      <c r="M22" s="99">
        <v>480</v>
      </c>
      <c r="N22" s="102" t="s">
        <v>806</v>
      </c>
    </row>
    <row r="23" spans="2:18" x14ac:dyDescent="0.2">
      <c r="B23" s="77" t="str">
        <f t="shared" si="0"/>
        <v>BajaMenor</v>
      </c>
      <c r="C23" s="78" t="s">
        <v>716</v>
      </c>
      <c r="D23" s="78" t="s">
        <v>738</v>
      </c>
      <c r="E23" s="83" t="s">
        <v>688</v>
      </c>
      <c r="F23" s="83">
        <v>5</v>
      </c>
      <c r="L23" s="99">
        <v>490</v>
      </c>
      <c r="M23" s="99">
        <v>2100</v>
      </c>
      <c r="N23" s="103" t="s">
        <v>807</v>
      </c>
    </row>
    <row r="24" spans="2:18" ht="25.5" x14ac:dyDescent="0.25">
      <c r="B24" s="77" t="str">
        <f t="shared" si="0"/>
        <v>MediaLeve</v>
      </c>
      <c r="C24" s="78" t="s">
        <v>718</v>
      </c>
      <c r="D24" s="78" t="s">
        <v>736</v>
      </c>
      <c r="E24" s="83" t="s">
        <v>688</v>
      </c>
      <c r="F24" s="83">
        <v>4</v>
      </c>
      <c r="H24" s="104" t="s">
        <v>42</v>
      </c>
      <c r="I24" s="104" t="s">
        <v>48</v>
      </c>
    </row>
    <row r="25" spans="2:18" x14ac:dyDescent="0.25">
      <c r="B25" s="77" t="str">
        <f t="shared" si="0"/>
        <v>Muy BajaMenor</v>
      </c>
      <c r="C25" s="78" t="s">
        <v>712</v>
      </c>
      <c r="D25" s="78" t="s">
        <v>738</v>
      </c>
      <c r="E25" s="86" t="s">
        <v>690</v>
      </c>
      <c r="F25" s="86">
        <v>3</v>
      </c>
      <c r="H25" s="105" t="s">
        <v>142</v>
      </c>
      <c r="I25" s="105" t="s">
        <v>682</v>
      </c>
    </row>
    <row r="26" spans="2:18" x14ac:dyDescent="0.25">
      <c r="B26" s="77" t="str">
        <f t="shared" si="0"/>
        <v>BajaLeve</v>
      </c>
      <c r="C26" s="78" t="s">
        <v>716</v>
      </c>
      <c r="D26" s="78" t="s">
        <v>736</v>
      </c>
      <c r="E26" s="86" t="s">
        <v>690</v>
      </c>
      <c r="F26" s="86">
        <v>2</v>
      </c>
      <c r="H26" s="105" t="s">
        <v>163</v>
      </c>
      <c r="I26" s="105" t="s">
        <v>682</v>
      </c>
    </row>
    <row r="27" spans="2:18" x14ac:dyDescent="0.25">
      <c r="B27" s="77" t="str">
        <f t="shared" si="0"/>
        <v>Muy BajaLeve</v>
      </c>
      <c r="C27" s="78" t="s">
        <v>712</v>
      </c>
      <c r="D27" s="78" t="s">
        <v>736</v>
      </c>
      <c r="E27" s="86" t="s">
        <v>690</v>
      </c>
      <c r="F27" s="86">
        <v>1</v>
      </c>
      <c r="H27" s="105" t="s">
        <v>173</v>
      </c>
      <c r="I27" s="105" t="s">
        <v>697</v>
      </c>
    </row>
    <row r="28" spans="2:18" x14ac:dyDescent="0.25">
      <c r="P28" s="76" t="s">
        <v>808</v>
      </c>
      <c r="Q28" s="76" t="s">
        <v>809</v>
      </c>
      <c r="R28" s="76" t="s">
        <v>810</v>
      </c>
    </row>
    <row r="29" spans="2:18" ht="114.75" x14ac:dyDescent="0.25">
      <c r="O29" s="106">
        <v>1</v>
      </c>
      <c r="P29" s="134" t="s">
        <v>392</v>
      </c>
      <c r="Q29" s="134" t="s">
        <v>811</v>
      </c>
      <c r="R29" s="134" t="s">
        <v>812</v>
      </c>
    </row>
    <row r="30" spans="2:18" ht="153" x14ac:dyDescent="0.25">
      <c r="O30" s="106">
        <v>2</v>
      </c>
      <c r="P30" s="134" t="s">
        <v>575</v>
      </c>
      <c r="Q30" s="134" t="s">
        <v>813</v>
      </c>
      <c r="R30" s="134" t="s">
        <v>814</v>
      </c>
    </row>
    <row r="31" spans="2:18" ht="140.25" x14ac:dyDescent="0.25">
      <c r="O31" s="106">
        <v>3</v>
      </c>
      <c r="P31" s="134" t="s">
        <v>366</v>
      </c>
      <c r="Q31" s="134" t="s">
        <v>815</v>
      </c>
      <c r="R31" s="134" t="s">
        <v>816</v>
      </c>
    </row>
    <row r="32" spans="2:18" ht="165.75" x14ac:dyDescent="0.25">
      <c r="O32" s="106">
        <v>4</v>
      </c>
      <c r="P32" s="134" t="s">
        <v>513</v>
      </c>
      <c r="Q32" s="134" t="s">
        <v>817</v>
      </c>
      <c r="R32" s="134" t="s">
        <v>818</v>
      </c>
    </row>
    <row r="33" spans="15:18" ht="127.5" x14ac:dyDescent="0.25">
      <c r="O33" s="106">
        <v>5</v>
      </c>
      <c r="P33" s="134" t="s">
        <v>549</v>
      </c>
      <c r="Q33" s="134" t="s">
        <v>819</v>
      </c>
      <c r="R33" s="134" t="s">
        <v>820</v>
      </c>
    </row>
    <row r="34" spans="15:18" ht="293.25" x14ac:dyDescent="0.25">
      <c r="O34" s="106">
        <v>6</v>
      </c>
      <c r="P34" s="134" t="s">
        <v>256</v>
      </c>
      <c r="Q34" s="134" t="s">
        <v>821</v>
      </c>
      <c r="R34" s="134" t="s">
        <v>822</v>
      </c>
    </row>
    <row r="35" spans="15:18" ht="127.5" x14ac:dyDescent="0.25">
      <c r="O35" s="106">
        <v>7</v>
      </c>
      <c r="P35" s="134" t="s">
        <v>235</v>
      </c>
      <c r="Q35" s="134" t="s">
        <v>823</v>
      </c>
      <c r="R35" s="134" t="s">
        <v>824</v>
      </c>
    </row>
    <row r="36" spans="15:18" ht="191.25" x14ac:dyDescent="0.25">
      <c r="O36" s="106">
        <v>8</v>
      </c>
      <c r="P36" s="134" t="s">
        <v>315</v>
      </c>
      <c r="Q36" s="134" t="s">
        <v>825</v>
      </c>
      <c r="R36" s="134" t="s">
        <v>826</v>
      </c>
    </row>
    <row r="37" spans="15:18" ht="63.75" x14ac:dyDescent="0.25">
      <c r="O37" s="106">
        <v>9</v>
      </c>
      <c r="P37" s="134" t="s">
        <v>203</v>
      </c>
      <c r="Q37" s="134" t="s">
        <v>827</v>
      </c>
      <c r="R37" s="134" t="s">
        <v>828</v>
      </c>
    </row>
    <row r="38" spans="15:18" ht="114.75" x14ac:dyDescent="0.25">
      <c r="O38" s="106">
        <v>10</v>
      </c>
      <c r="P38" s="134" t="s">
        <v>130</v>
      </c>
      <c r="Q38" s="134" t="s">
        <v>829</v>
      </c>
      <c r="R38" s="134" t="s">
        <v>830</v>
      </c>
    </row>
    <row r="39" spans="15:18" ht="102" x14ac:dyDescent="0.25">
      <c r="O39" s="106">
        <v>11</v>
      </c>
      <c r="P39" s="134" t="s">
        <v>616</v>
      </c>
      <c r="Q39" s="134" t="s">
        <v>831</v>
      </c>
      <c r="R39" s="134" t="s">
        <v>832</v>
      </c>
    </row>
    <row r="40" spans="15:18" ht="76.5" x14ac:dyDescent="0.25">
      <c r="O40" s="106">
        <v>12</v>
      </c>
      <c r="P40" s="134" t="s">
        <v>483</v>
      </c>
      <c r="Q40" s="135" t="s">
        <v>833</v>
      </c>
      <c r="R40" s="134" t="s">
        <v>834</v>
      </c>
    </row>
    <row r="41" spans="15:18" ht="63.75" x14ac:dyDescent="0.25">
      <c r="O41" s="106">
        <v>13</v>
      </c>
      <c r="P41" s="134" t="s">
        <v>454</v>
      </c>
      <c r="Q41" s="135" t="s">
        <v>835</v>
      </c>
      <c r="R41" s="134" t="s">
        <v>836</v>
      </c>
    </row>
  </sheetData>
  <sortState xmlns:xlrd2="http://schemas.microsoft.com/office/spreadsheetml/2017/richdata2" ref="B3:F27">
    <sortCondition descending="1" ref="F3:F27"/>
  </sortState>
  <mergeCells count="2">
    <mergeCell ref="I2:N2"/>
    <mergeCell ref="I10:N10"/>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9C64C-1D7E-4D1E-BB56-423D4B6653F2}">
  <sheetPr>
    <tabColor rgb="FF92D050"/>
  </sheetPr>
  <dimension ref="B4:V248"/>
  <sheetViews>
    <sheetView zoomScaleNormal="100" workbookViewId="0">
      <selection activeCell="I10" sqref="I10"/>
    </sheetView>
  </sheetViews>
  <sheetFormatPr baseColWidth="10" defaultColWidth="11.42578125" defaultRowHeight="15" x14ac:dyDescent="0.25"/>
  <cols>
    <col min="1" max="1" width="11.42578125" style="373"/>
    <col min="2" max="2" width="49" style="373" bestFit="1" customWidth="1"/>
    <col min="3" max="3" width="22.42578125" style="373" bestFit="1" customWidth="1"/>
    <col min="4" max="4" width="15.140625" style="373" customWidth="1"/>
    <col min="5" max="5" width="14.5703125" style="373" customWidth="1"/>
    <col min="6" max="6" width="13.85546875" style="373" customWidth="1"/>
    <col min="7" max="8" width="12.5703125" style="373" bestFit="1" customWidth="1"/>
    <col min="9" max="11" width="3" style="373" bestFit="1" customWidth="1"/>
    <col min="12" max="12" width="4" style="373" bestFit="1" customWidth="1"/>
    <col min="13" max="13" width="3" style="373" bestFit="1" customWidth="1"/>
    <col min="14" max="17" width="4" style="373" bestFit="1" customWidth="1"/>
    <col min="18" max="19" width="12.5703125" style="373" bestFit="1" customWidth="1"/>
    <col min="20" max="20" width="75" style="373" customWidth="1"/>
    <col min="21" max="16384" width="11.42578125" style="373"/>
  </cols>
  <sheetData>
    <row r="4" spans="2:20" x14ac:dyDescent="0.25">
      <c r="B4" s="354" t="s">
        <v>837</v>
      </c>
      <c r="C4" s="354" t="s">
        <v>748</v>
      </c>
      <c r="D4"/>
      <c r="E4"/>
      <c r="F4"/>
      <c r="G4"/>
      <c r="T4"/>
    </row>
    <row r="5" spans="2:20" ht="49.5" customHeight="1" x14ac:dyDescent="0.25">
      <c r="B5" s="368" t="s">
        <v>750</v>
      </c>
      <c r="C5" s="369" t="s">
        <v>371</v>
      </c>
      <c r="D5" s="369" t="s">
        <v>136</v>
      </c>
      <c r="E5" s="369" t="s">
        <v>182</v>
      </c>
      <c r="F5" s="369" t="s">
        <v>261</v>
      </c>
      <c r="G5" s="369" t="s">
        <v>751</v>
      </c>
      <c r="T5" s="379" t="s">
        <v>838</v>
      </c>
    </row>
    <row r="6" spans="2:20" ht="16.5" customHeight="1" x14ac:dyDescent="0.25">
      <c r="B6" s="355" t="s">
        <v>203</v>
      </c>
      <c r="C6" s="365"/>
      <c r="D6" s="365">
        <v>1</v>
      </c>
      <c r="E6" s="365"/>
      <c r="F6" s="365"/>
      <c r="G6" s="365">
        <v>1</v>
      </c>
      <c r="T6" s="374" t="s">
        <v>23</v>
      </c>
    </row>
    <row r="7" spans="2:20" ht="75" customHeight="1" x14ac:dyDescent="0.25">
      <c r="B7" s="355" t="s">
        <v>235</v>
      </c>
      <c r="C7" s="365"/>
      <c r="D7" s="365">
        <v>1</v>
      </c>
      <c r="E7" s="365"/>
      <c r="F7" s="365"/>
      <c r="G7" s="365">
        <v>1</v>
      </c>
      <c r="T7" s="375" t="s">
        <v>862</v>
      </c>
    </row>
    <row r="8" spans="2:20" x14ac:dyDescent="0.25">
      <c r="B8" s="355" t="s">
        <v>256</v>
      </c>
      <c r="C8" s="365"/>
      <c r="D8" s="365"/>
      <c r="E8" s="365"/>
      <c r="F8" s="365">
        <v>2</v>
      </c>
      <c r="G8" s="365">
        <v>2</v>
      </c>
      <c r="T8" s="376"/>
    </row>
    <row r="9" spans="2:20" x14ac:dyDescent="0.25">
      <c r="B9" s="355" t="s">
        <v>616</v>
      </c>
      <c r="C9" s="365"/>
      <c r="D9" s="365">
        <v>1</v>
      </c>
      <c r="E9" s="365"/>
      <c r="F9" s="365"/>
      <c r="G9" s="365">
        <v>1</v>
      </c>
      <c r="T9" s="377"/>
    </row>
    <row r="10" spans="2:20" x14ac:dyDescent="0.25">
      <c r="B10" s="355" t="s">
        <v>454</v>
      </c>
      <c r="C10" s="365"/>
      <c r="D10" s="365">
        <v>1</v>
      </c>
      <c r="E10" s="365"/>
      <c r="F10" s="365"/>
      <c r="G10" s="365">
        <v>1</v>
      </c>
      <c r="T10" s="377"/>
    </row>
    <row r="11" spans="2:20" x14ac:dyDescent="0.25">
      <c r="B11" s="355" t="s">
        <v>392</v>
      </c>
      <c r="C11" s="365"/>
      <c r="D11" s="365">
        <v>2</v>
      </c>
      <c r="E11" s="365"/>
      <c r="F11" s="365"/>
      <c r="G11" s="365">
        <v>2</v>
      </c>
      <c r="T11" s="377"/>
    </row>
    <row r="12" spans="2:20" x14ac:dyDescent="0.25">
      <c r="B12" s="355" t="s">
        <v>483</v>
      </c>
      <c r="C12" s="365"/>
      <c r="D12" s="365">
        <v>1</v>
      </c>
      <c r="E12" s="365"/>
      <c r="F12" s="365"/>
      <c r="G12" s="365">
        <v>1</v>
      </c>
      <c r="T12" s="377"/>
    </row>
    <row r="13" spans="2:20" x14ac:dyDescent="0.25">
      <c r="B13" s="355" t="s">
        <v>513</v>
      </c>
      <c r="C13" s="365"/>
      <c r="D13" s="365">
        <v>2</v>
      </c>
      <c r="E13" s="365"/>
      <c r="F13" s="365"/>
      <c r="G13" s="365">
        <v>2</v>
      </c>
      <c r="T13" s="377"/>
    </row>
    <row r="14" spans="2:20" x14ac:dyDescent="0.25">
      <c r="B14" s="355" t="s">
        <v>130</v>
      </c>
      <c r="C14" s="365"/>
      <c r="D14" s="365">
        <v>1</v>
      </c>
      <c r="E14" s="365">
        <v>1</v>
      </c>
      <c r="F14" s="365"/>
      <c r="G14" s="365">
        <v>2</v>
      </c>
      <c r="T14" s="377"/>
    </row>
    <row r="15" spans="2:20" x14ac:dyDescent="0.25">
      <c r="B15" s="355" t="s">
        <v>366</v>
      </c>
      <c r="C15" s="365">
        <v>1</v>
      </c>
      <c r="D15" s="365"/>
      <c r="E15" s="365"/>
      <c r="F15" s="365"/>
      <c r="G15" s="365">
        <v>1</v>
      </c>
      <c r="T15" s="377"/>
    </row>
    <row r="16" spans="2:20" x14ac:dyDescent="0.25">
      <c r="B16" s="355" t="s">
        <v>315</v>
      </c>
      <c r="C16" s="365"/>
      <c r="D16" s="365">
        <v>1</v>
      </c>
      <c r="E16" s="365"/>
      <c r="F16" s="365">
        <v>1</v>
      </c>
      <c r="G16" s="365">
        <v>2</v>
      </c>
      <c r="T16" s="377"/>
    </row>
    <row r="17" spans="2:20" x14ac:dyDescent="0.25">
      <c r="B17" s="355" t="s">
        <v>549</v>
      </c>
      <c r="C17" s="365"/>
      <c r="D17" s="365"/>
      <c r="E17" s="365"/>
      <c r="F17" s="365">
        <v>1</v>
      </c>
      <c r="G17" s="365">
        <v>1</v>
      </c>
      <c r="T17" s="377"/>
    </row>
    <row r="18" spans="2:20" x14ac:dyDescent="0.25">
      <c r="B18" s="355" t="s">
        <v>575</v>
      </c>
      <c r="C18" s="365"/>
      <c r="D18" s="365"/>
      <c r="E18" s="365"/>
      <c r="F18" s="365">
        <v>2</v>
      </c>
      <c r="G18" s="365">
        <v>2</v>
      </c>
      <c r="T18" s="377"/>
    </row>
    <row r="19" spans="2:20" x14ac:dyDescent="0.25">
      <c r="B19" s="355" t="s">
        <v>751</v>
      </c>
      <c r="C19" s="366">
        <v>1</v>
      </c>
      <c r="D19" s="365">
        <v>11</v>
      </c>
      <c r="E19" s="366">
        <v>1</v>
      </c>
      <c r="F19" s="365">
        <v>6</v>
      </c>
      <c r="G19" s="365">
        <v>19</v>
      </c>
    </row>
    <row r="23" spans="2:20" x14ac:dyDescent="0.25">
      <c r="B23" s="354" t="s">
        <v>839</v>
      </c>
      <c r="C23" s="354" t="s">
        <v>748</v>
      </c>
      <c r="D23"/>
      <c r="E23"/>
      <c r="F23"/>
      <c r="G23"/>
      <c r="H23"/>
      <c r="I23"/>
      <c r="J23"/>
      <c r="K23"/>
      <c r="L23"/>
      <c r="M23"/>
      <c r="N23"/>
      <c r="O23"/>
      <c r="P23"/>
      <c r="Q23"/>
      <c r="R23"/>
      <c r="T23" s="374" t="s">
        <v>840</v>
      </c>
    </row>
    <row r="24" spans="2:20" x14ac:dyDescent="0.25">
      <c r="B24" s="354" t="s">
        <v>750</v>
      </c>
      <c r="C24" s="365">
        <v>1</v>
      </c>
      <c r="D24" s="365">
        <v>2</v>
      </c>
      <c r="E24" s="365">
        <v>5</v>
      </c>
      <c r="F24" s="365">
        <v>8</v>
      </c>
      <c r="G24" s="365">
        <v>10</v>
      </c>
      <c r="H24" s="365">
        <v>15</v>
      </c>
      <c r="I24" s="365">
        <v>16</v>
      </c>
      <c r="J24" s="365">
        <v>30</v>
      </c>
      <c r="K24" s="365">
        <v>35</v>
      </c>
      <c r="L24" s="365">
        <v>50</v>
      </c>
      <c r="M24" s="365">
        <v>58</v>
      </c>
      <c r="N24" s="365">
        <v>150</v>
      </c>
      <c r="O24" s="365">
        <v>230</v>
      </c>
      <c r="P24" s="365">
        <v>365</v>
      </c>
      <c r="Q24" s="365">
        <v>660</v>
      </c>
      <c r="R24" s="365" t="s">
        <v>751</v>
      </c>
      <c r="T24" s="557" t="s">
        <v>870</v>
      </c>
    </row>
    <row r="25" spans="2:20" x14ac:dyDescent="0.25">
      <c r="B25" s="355" t="s">
        <v>203</v>
      </c>
      <c r="C25" s="365"/>
      <c r="D25" s="365"/>
      <c r="E25" s="365"/>
      <c r="F25" s="365"/>
      <c r="G25" s="365"/>
      <c r="H25" s="365"/>
      <c r="I25" s="365"/>
      <c r="J25" s="365"/>
      <c r="K25" s="365"/>
      <c r="L25" s="365"/>
      <c r="M25" s="365"/>
      <c r="N25" s="365"/>
      <c r="O25" s="365">
        <v>230</v>
      </c>
      <c r="P25" s="365"/>
      <c r="Q25" s="365"/>
      <c r="R25" s="372">
        <v>230</v>
      </c>
      <c r="T25" s="557"/>
    </row>
    <row r="26" spans="2:20" x14ac:dyDescent="0.25">
      <c r="B26" s="355" t="s">
        <v>235</v>
      </c>
      <c r="C26" s="365"/>
      <c r="D26" s="365"/>
      <c r="E26" s="365"/>
      <c r="F26" s="365">
        <v>8</v>
      </c>
      <c r="G26" s="365"/>
      <c r="H26" s="365"/>
      <c r="I26" s="365"/>
      <c r="J26" s="365"/>
      <c r="K26" s="365"/>
      <c r="L26" s="365"/>
      <c r="M26" s="365"/>
      <c r="N26" s="365"/>
      <c r="O26" s="365"/>
      <c r="P26" s="365"/>
      <c r="Q26" s="365"/>
      <c r="R26" s="372">
        <v>8</v>
      </c>
      <c r="T26" s="557"/>
    </row>
    <row r="27" spans="2:20" x14ac:dyDescent="0.25">
      <c r="B27" s="355" t="s">
        <v>256</v>
      </c>
      <c r="C27" s="365"/>
      <c r="D27" s="365"/>
      <c r="E27" s="365"/>
      <c r="F27" s="366">
        <v>8</v>
      </c>
      <c r="G27" s="365"/>
      <c r="H27" s="365"/>
      <c r="I27" s="365"/>
      <c r="J27" s="365"/>
      <c r="K27" s="365"/>
      <c r="L27" s="365"/>
      <c r="M27" s="365">
        <v>58</v>
      </c>
      <c r="N27" s="365"/>
      <c r="O27" s="365"/>
      <c r="P27" s="365"/>
      <c r="Q27" s="365"/>
      <c r="R27" s="372">
        <v>66</v>
      </c>
      <c r="T27" s="557"/>
    </row>
    <row r="28" spans="2:20" x14ac:dyDescent="0.25">
      <c r="B28" s="355" t="s">
        <v>616</v>
      </c>
      <c r="C28" s="365"/>
      <c r="D28" s="365"/>
      <c r="E28" s="365"/>
      <c r="F28" s="365"/>
      <c r="G28" s="366">
        <v>10</v>
      </c>
      <c r="H28" s="365"/>
      <c r="I28" s="365"/>
      <c r="J28" s="365"/>
      <c r="K28" s="365"/>
      <c r="L28" s="365"/>
      <c r="M28" s="365"/>
      <c r="N28" s="365"/>
      <c r="O28" s="365"/>
      <c r="P28" s="365"/>
      <c r="Q28" s="365"/>
      <c r="R28" s="372">
        <v>10</v>
      </c>
      <c r="T28" s="557"/>
    </row>
    <row r="29" spans="2:20" x14ac:dyDescent="0.25">
      <c r="B29" s="355" t="s">
        <v>454</v>
      </c>
      <c r="C29" s="365"/>
      <c r="D29" s="365"/>
      <c r="E29" s="365"/>
      <c r="F29" s="365"/>
      <c r="G29" s="365"/>
      <c r="H29" s="365"/>
      <c r="I29" s="365"/>
      <c r="J29" s="365"/>
      <c r="K29" s="365">
        <v>35</v>
      </c>
      <c r="L29" s="365"/>
      <c r="M29" s="365"/>
      <c r="N29" s="365"/>
      <c r="O29" s="365"/>
      <c r="P29" s="365"/>
      <c r="Q29" s="365"/>
      <c r="R29" s="372">
        <v>35</v>
      </c>
      <c r="T29" s="557"/>
    </row>
    <row r="30" spans="2:20" x14ac:dyDescent="0.25">
      <c r="B30" s="355" t="s">
        <v>392</v>
      </c>
      <c r="C30" s="366">
        <v>1</v>
      </c>
      <c r="D30" s="365"/>
      <c r="E30" s="365"/>
      <c r="F30" s="365"/>
      <c r="G30" s="365"/>
      <c r="H30" s="365"/>
      <c r="I30" s="365">
        <v>16</v>
      </c>
      <c r="J30" s="365"/>
      <c r="K30" s="365"/>
      <c r="L30" s="365"/>
      <c r="M30" s="365"/>
      <c r="N30" s="365"/>
      <c r="O30" s="365"/>
      <c r="P30" s="365"/>
      <c r="Q30" s="365"/>
      <c r="R30" s="372">
        <v>17</v>
      </c>
      <c r="T30" s="557"/>
    </row>
    <row r="31" spans="2:20" x14ac:dyDescent="0.25">
      <c r="B31" s="355" t="s">
        <v>483</v>
      </c>
      <c r="C31" s="365"/>
      <c r="D31" s="365"/>
      <c r="E31" s="365"/>
      <c r="F31" s="365"/>
      <c r="G31" s="365"/>
      <c r="H31" s="365"/>
      <c r="I31" s="365"/>
      <c r="J31" s="365"/>
      <c r="K31" s="365"/>
      <c r="L31" s="365">
        <v>50</v>
      </c>
      <c r="M31" s="365"/>
      <c r="N31" s="365"/>
      <c r="O31" s="365"/>
      <c r="P31" s="365"/>
      <c r="Q31" s="365"/>
      <c r="R31" s="372">
        <v>50</v>
      </c>
      <c r="T31" s="557"/>
    </row>
    <row r="32" spans="2:20" x14ac:dyDescent="0.25">
      <c r="B32" s="355" t="s">
        <v>513</v>
      </c>
      <c r="C32" s="365"/>
      <c r="D32" s="365"/>
      <c r="E32" s="366">
        <v>5</v>
      </c>
      <c r="F32" s="365"/>
      <c r="G32" s="365"/>
      <c r="H32" s="365"/>
      <c r="I32" s="365"/>
      <c r="J32" s="365">
        <v>30</v>
      </c>
      <c r="K32" s="365"/>
      <c r="L32" s="365"/>
      <c r="M32" s="365"/>
      <c r="N32" s="365"/>
      <c r="O32" s="365"/>
      <c r="P32" s="365"/>
      <c r="Q32" s="365"/>
      <c r="R32" s="372">
        <v>35</v>
      </c>
      <c r="T32" s="557"/>
    </row>
    <row r="33" spans="2:20" x14ac:dyDescent="0.25">
      <c r="B33" s="355" t="s">
        <v>130</v>
      </c>
      <c r="C33" s="365"/>
      <c r="D33" s="365"/>
      <c r="E33" s="365"/>
      <c r="F33" s="365"/>
      <c r="G33" s="365"/>
      <c r="H33" s="365"/>
      <c r="I33" s="365"/>
      <c r="J33" s="365">
        <v>30</v>
      </c>
      <c r="K33" s="365"/>
      <c r="L33" s="365"/>
      <c r="M33" s="365"/>
      <c r="N33" s="365">
        <v>150</v>
      </c>
      <c r="O33" s="365"/>
      <c r="P33" s="365"/>
      <c r="Q33" s="365"/>
      <c r="R33" s="372">
        <v>180</v>
      </c>
      <c r="T33" s="557"/>
    </row>
    <row r="34" spans="2:20" x14ac:dyDescent="0.25">
      <c r="B34" s="355" t="s">
        <v>366</v>
      </c>
      <c r="C34" s="365"/>
      <c r="D34" s="365"/>
      <c r="E34" s="365"/>
      <c r="F34" s="365"/>
      <c r="G34" s="365"/>
      <c r="H34" s="365">
        <v>15</v>
      </c>
      <c r="I34" s="365"/>
      <c r="J34" s="365"/>
      <c r="K34" s="365"/>
      <c r="L34" s="365"/>
      <c r="M34" s="365"/>
      <c r="N34" s="365"/>
      <c r="O34" s="365"/>
      <c r="P34" s="365"/>
      <c r="Q34" s="365"/>
      <c r="R34" s="372">
        <v>15</v>
      </c>
      <c r="T34" s="557"/>
    </row>
    <row r="35" spans="2:20" x14ac:dyDescent="0.25">
      <c r="B35" s="355" t="s">
        <v>315</v>
      </c>
      <c r="C35" s="365"/>
      <c r="D35" s="365"/>
      <c r="E35" s="365"/>
      <c r="F35" s="365"/>
      <c r="G35" s="365"/>
      <c r="H35" s="365">
        <v>15</v>
      </c>
      <c r="I35" s="365"/>
      <c r="J35" s="365"/>
      <c r="K35" s="365"/>
      <c r="L35" s="365"/>
      <c r="M35" s="365"/>
      <c r="N35" s="365"/>
      <c r="O35" s="365"/>
      <c r="P35" s="365"/>
      <c r="Q35" s="365">
        <v>660</v>
      </c>
      <c r="R35" s="372">
        <v>675</v>
      </c>
      <c r="T35" s="557"/>
    </row>
    <row r="36" spans="2:20" x14ac:dyDescent="0.25">
      <c r="B36" s="355" t="s">
        <v>549</v>
      </c>
      <c r="C36" s="365"/>
      <c r="D36" s="365"/>
      <c r="E36" s="365"/>
      <c r="F36" s="365"/>
      <c r="G36" s="365"/>
      <c r="H36" s="365"/>
      <c r="I36" s="365"/>
      <c r="J36" s="365"/>
      <c r="K36" s="365"/>
      <c r="L36" s="365">
        <v>50</v>
      </c>
      <c r="M36" s="365"/>
      <c r="N36" s="365"/>
      <c r="O36" s="365"/>
      <c r="P36" s="365"/>
      <c r="Q36" s="365"/>
      <c r="R36" s="372">
        <v>50</v>
      </c>
      <c r="T36" s="557"/>
    </row>
    <row r="37" spans="2:20" x14ac:dyDescent="0.25">
      <c r="B37" s="355" t="s">
        <v>575</v>
      </c>
      <c r="C37" s="365"/>
      <c r="D37" s="365">
        <v>2</v>
      </c>
      <c r="E37" s="365"/>
      <c r="F37" s="365"/>
      <c r="G37" s="365"/>
      <c r="H37" s="365"/>
      <c r="I37" s="365"/>
      <c r="J37" s="365"/>
      <c r="K37" s="365"/>
      <c r="L37" s="365"/>
      <c r="M37" s="365"/>
      <c r="N37" s="365"/>
      <c r="O37" s="365"/>
      <c r="P37" s="365">
        <v>365</v>
      </c>
      <c r="Q37" s="365"/>
      <c r="R37" s="372">
        <v>367</v>
      </c>
      <c r="T37" s="557"/>
    </row>
    <row r="38" spans="2:20" x14ac:dyDescent="0.25">
      <c r="B38" s="355" t="s">
        <v>751</v>
      </c>
      <c r="C38" s="365">
        <v>1</v>
      </c>
      <c r="D38" s="365">
        <v>2</v>
      </c>
      <c r="E38" s="365">
        <v>5</v>
      </c>
      <c r="F38" s="365">
        <v>16</v>
      </c>
      <c r="G38" s="365">
        <v>10</v>
      </c>
      <c r="H38" s="365">
        <v>30</v>
      </c>
      <c r="I38" s="365">
        <v>16</v>
      </c>
      <c r="J38" s="365">
        <v>60</v>
      </c>
      <c r="K38" s="365">
        <v>35</v>
      </c>
      <c r="L38" s="365">
        <v>100</v>
      </c>
      <c r="M38" s="365">
        <v>58</v>
      </c>
      <c r="N38" s="365">
        <v>150</v>
      </c>
      <c r="O38" s="365">
        <v>230</v>
      </c>
      <c r="P38" s="365">
        <v>365</v>
      </c>
      <c r="Q38" s="365">
        <v>660</v>
      </c>
      <c r="R38" s="365">
        <v>1738</v>
      </c>
      <c r="T38"/>
    </row>
    <row r="42" spans="2:20" x14ac:dyDescent="0.25">
      <c r="B42" s="354" t="s">
        <v>841</v>
      </c>
      <c r="C42" s="354" t="s">
        <v>748</v>
      </c>
      <c r="D42"/>
      <c r="E42"/>
      <c r="F42"/>
      <c r="T42"/>
    </row>
    <row r="43" spans="2:20" x14ac:dyDescent="0.25">
      <c r="B43" s="354" t="s">
        <v>750</v>
      </c>
      <c r="C43" t="s">
        <v>173</v>
      </c>
      <c r="D43" t="s">
        <v>163</v>
      </c>
      <c r="E43" t="s">
        <v>142</v>
      </c>
      <c r="F43" t="s">
        <v>751</v>
      </c>
      <c r="T43" s="374" t="s">
        <v>842</v>
      </c>
    </row>
    <row r="44" spans="2:20" ht="15" customHeight="1" x14ac:dyDescent="0.25">
      <c r="B44" s="355" t="s">
        <v>203</v>
      </c>
      <c r="C44" s="366">
        <v>1</v>
      </c>
      <c r="D44" s="372">
        <v>1</v>
      </c>
      <c r="E44" s="372">
        <v>1</v>
      </c>
      <c r="F44" s="365">
        <v>3</v>
      </c>
      <c r="T44" s="551" t="s">
        <v>869</v>
      </c>
    </row>
    <row r="45" spans="2:20" x14ac:dyDescent="0.25">
      <c r="B45" s="355" t="s">
        <v>235</v>
      </c>
      <c r="C45" s="366">
        <v>1</v>
      </c>
      <c r="D45" s="372"/>
      <c r="E45" s="372">
        <v>2</v>
      </c>
      <c r="F45" s="365">
        <v>3</v>
      </c>
      <c r="T45" s="551"/>
    </row>
    <row r="46" spans="2:20" x14ac:dyDescent="0.25">
      <c r="B46" s="355" t="s">
        <v>256</v>
      </c>
      <c r="C46" s="366">
        <v>3</v>
      </c>
      <c r="D46" s="372"/>
      <c r="E46" s="372">
        <v>3</v>
      </c>
      <c r="F46" s="365">
        <v>6</v>
      </c>
      <c r="T46" s="551"/>
    </row>
    <row r="47" spans="2:20" x14ac:dyDescent="0.25">
      <c r="B47" s="355" t="s">
        <v>616</v>
      </c>
      <c r="C47" s="366">
        <v>1</v>
      </c>
      <c r="D47" s="372">
        <v>2</v>
      </c>
      <c r="E47" s="372">
        <v>1</v>
      </c>
      <c r="F47" s="365">
        <v>4</v>
      </c>
      <c r="T47" s="551"/>
    </row>
    <row r="48" spans="2:20" x14ac:dyDescent="0.25">
      <c r="B48" s="355" t="s">
        <v>454</v>
      </c>
      <c r="C48" s="366">
        <v>2</v>
      </c>
      <c r="D48" s="372">
        <v>2</v>
      </c>
      <c r="E48" s="372">
        <v>1</v>
      </c>
      <c r="F48" s="365">
        <v>5</v>
      </c>
      <c r="T48" s="551"/>
    </row>
    <row r="49" spans="2:20" x14ac:dyDescent="0.25">
      <c r="B49" s="355" t="s">
        <v>392</v>
      </c>
      <c r="C49" s="366">
        <v>3</v>
      </c>
      <c r="D49" s="372">
        <v>2</v>
      </c>
      <c r="E49" s="372">
        <v>4</v>
      </c>
      <c r="F49" s="365">
        <v>9</v>
      </c>
      <c r="T49" s="551"/>
    </row>
    <row r="50" spans="2:20" x14ac:dyDescent="0.25">
      <c r="B50" s="355" t="s">
        <v>483</v>
      </c>
      <c r="C50" s="366">
        <v>2</v>
      </c>
      <c r="D50" s="372">
        <v>1</v>
      </c>
      <c r="E50" s="372">
        <v>2</v>
      </c>
      <c r="F50" s="365">
        <v>5</v>
      </c>
      <c r="T50" s="377"/>
    </row>
    <row r="51" spans="2:20" x14ac:dyDescent="0.25">
      <c r="B51" s="355" t="s">
        <v>513</v>
      </c>
      <c r="C51" s="366">
        <v>2</v>
      </c>
      <c r="D51" s="372">
        <v>2</v>
      </c>
      <c r="E51" s="372">
        <v>1</v>
      </c>
      <c r="F51" s="365">
        <v>5</v>
      </c>
      <c r="T51" s="377"/>
    </row>
    <row r="52" spans="2:20" x14ac:dyDescent="0.25">
      <c r="B52" s="355" t="s">
        <v>130</v>
      </c>
      <c r="C52" s="366">
        <v>2</v>
      </c>
      <c r="D52" s="372">
        <v>1</v>
      </c>
      <c r="E52" s="372">
        <v>2</v>
      </c>
      <c r="F52" s="365">
        <v>5</v>
      </c>
      <c r="T52" s="377"/>
    </row>
    <row r="53" spans="2:20" x14ac:dyDescent="0.25">
      <c r="B53" s="355" t="s">
        <v>366</v>
      </c>
      <c r="C53" s="366">
        <v>1</v>
      </c>
      <c r="D53" s="372">
        <v>1</v>
      </c>
      <c r="E53" s="372">
        <v>1</v>
      </c>
      <c r="F53" s="365">
        <v>3</v>
      </c>
      <c r="T53" s="377"/>
    </row>
    <row r="54" spans="2:20" x14ac:dyDescent="0.25">
      <c r="B54" s="355" t="s">
        <v>315</v>
      </c>
      <c r="C54" s="366">
        <v>2</v>
      </c>
      <c r="D54" s="372">
        <v>1</v>
      </c>
      <c r="E54" s="372">
        <v>2</v>
      </c>
      <c r="F54" s="365">
        <v>5</v>
      </c>
      <c r="T54" s="377"/>
    </row>
    <row r="55" spans="2:20" x14ac:dyDescent="0.25">
      <c r="B55" s="355" t="s">
        <v>549</v>
      </c>
      <c r="C55" s="366">
        <v>1</v>
      </c>
      <c r="D55" s="372">
        <v>1</v>
      </c>
      <c r="E55" s="372">
        <v>1</v>
      </c>
      <c r="F55" s="365">
        <v>3</v>
      </c>
      <c r="T55" s="377"/>
    </row>
    <row r="56" spans="2:20" x14ac:dyDescent="0.25">
      <c r="B56" s="355" t="s">
        <v>575</v>
      </c>
      <c r="C56" s="366">
        <v>2</v>
      </c>
      <c r="D56" s="372"/>
      <c r="E56" s="372">
        <v>3</v>
      </c>
      <c r="F56" s="365">
        <v>5</v>
      </c>
      <c r="T56" s="377"/>
    </row>
    <row r="57" spans="2:20" x14ac:dyDescent="0.25">
      <c r="B57" s="355" t="s">
        <v>751</v>
      </c>
      <c r="C57" s="365">
        <v>23</v>
      </c>
      <c r="D57" s="365">
        <v>14</v>
      </c>
      <c r="E57" s="365">
        <v>24</v>
      </c>
      <c r="F57" s="365">
        <v>61</v>
      </c>
    </row>
    <row r="58" spans="2:20" x14ac:dyDescent="0.25">
      <c r="C58" s="385">
        <f>+GETPIVOTDATA("Momento de ejecución",$B$42,"Momento de ejecución","Correctivo")/GETPIVOTDATA("Momento de ejecución",$B$42)</f>
        <v>0.37704918032786883</v>
      </c>
      <c r="D58" s="385">
        <f>+GETPIVOTDATA("Momento de ejecución",$B$42,"Momento de ejecución","Detectivo")/GETPIVOTDATA("Momento de ejecución",$B$42)</f>
        <v>0.22950819672131148</v>
      </c>
      <c r="E58" s="385">
        <f>+GETPIVOTDATA("Momento de ejecución",$B$42,"Momento de ejecución","Preventivo")/GETPIVOTDATA("Momento de ejecución",$B$42)</f>
        <v>0.39344262295081966</v>
      </c>
    </row>
    <row r="62" spans="2:20" x14ac:dyDescent="0.25">
      <c r="B62" s="354" t="s">
        <v>843</v>
      </c>
      <c r="C62" s="354" t="s">
        <v>748</v>
      </c>
      <c r="D62"/>
    </row>
    <row r="63" spans="2:20" x14ac:dyDescent="0.25">
      <c r="B63" s="354" t="s">
        <v>750</v>
      </c>
      <c r="C63" t="s">
        <v>143</v>
      </c>
      <c r="D63" t="s">
        <v>751</v>
      </c>
      <c r="T63" s="374" t="s">
        <v>844</v>
      </c>
    </row>
    <row r="64" spans="2:20" ht="15" customHeight="1" x14ac:dyDescent="0.25">
      <c r="B64" s="355" t="s">
        <v>203</v>
      </c>
      <c r="C64" s="367">
        <v>3</v>
      </c>
      <c r="D64" s="357">
        <v>3</v>
      </c>
      <c r="T64" s="557" t="s">
        <v>871</v>
      </c>
    </row>
    <row r="65" spans="2:20" x14ac:dyDescent="0.25">
      <c r="B65" s="355" t="s">
        <v>235</v>
      </c>
      <c r="C65" s="367">
        <v>3</v>
      </c>
      <c r="D65" s="357">
        <v>3</v>
      </c>
      <c r="T65" s="557"/>
    </row>
    <row r="66" spans="2:20" x14ac:dyDescent="0.25">
      <c r="B66" s="355" t="s">
        <v>256</v>
      </c>
      <c r="C66" s="367">
        <v>6</v>
      </c>
      <c r="D66" s="357">
        <v>6</v>
      </c>
      <c r="T66" s="557"/>
    </row>
    <row r="67" spans="2:20" x14ac:dyDescent="0.25">
      <c r="B67" s="355" t="s">
        <v>616</v>
      </c>
      <c r="C67" s="367">
        <v>4</v>
      </c>
      <c r="D67" s="357">
        <v>4</v>
      </c>
      <c r="T67" s="557"/>
    </row>
    <row r="68" spans="2:20" x14ac:dyDescent="0.25">
      <c r="B68" s="355" t="s">
        <v>454</v>
      </c>
      <c r="C68" s="367">
        <v>5</v>
      </c>
      <c r="D68" s="357">
        <v>5</v>
      </c>
      <c r="T68" s="557"/>
    </row>
    <row r="69" spans="2:20" x14ac:dyDescent="0.25">
      <c r="B69" s="355" t="s">
        <v>392</v>
      </c>
      <c r="C69" s="367">
        <v>9</v>
      </c>
      <c r="D69" s="357">
        <v>9</v>
      </c>
      <c r="T69" s="377"/>
    </row>
    <row r="70" spans="2:20" x14ac:dyDescent="0.25">
      <c r="B70" s="355" t="s">
        <v>483</v>
      </c>
      <c r="C70" s="367">
        <v>5</v>
      </c>
      <c r="D70" s="357">
        <v>5</v>
      </c>
      <c r="T70" s="377"/>
    </row>
    <row r="71" spans="2:20" x14ac:dyDescent="0.25">
      <c r="B71" s="355" t="s">
        <v>513</v>
      </c>
      <c r="C71" s="367">
        <v>5</v>
      </c>
      <c r="D71" s="357">
        <v>5</v>
      </c>
      <c r="T71" s="377"/>
    </row>
    <row r="72" spans="2:20" x14ac:dyDescent="0.25">
      <c r="B72" s="355" t="s">
        <v>130</v>
      </c>
      <c r="C72" s="367">
        <v>5</v>
      </c>
      <c r="D72" s="357">
        <v>5</v>
      </c>
      <c r="T72" s="377"/>
    </row>
    <row r="73" spans="2:20" x14ac:dyDescent="0.25">
      <c r="B73" s="355" t="s">
        <v>366</v>
      </c>
      <c r="C73" s="367">
        <v>3</v>
      </c>
      <c r="D73" s="357">
        <v>3</v>
      </c>
      <c r="T73" s="377"/>
    </row>
    <row r="74" spans="2:20" x14ac:dyDescent="0.25">
      <c r="B74" s="355" t="s">
        <v>315</v>
      </c>
      <c r="C74" s="367">
        <v>5</v>
      </c>
      <c r="D74" s="357">
        <v>5</v>
      </c>
      <c r="T74" s="377"/>
    </row>
    <row r="75" spans="2:20" x14ac:dyDescent="0.25">
      <c r="B75" s="355" t="s">
        <v>549</v>
      </c>
      <c r="C75" s="367">
        <v>3</v>
      </c>
      <c r="D75" s="357">
        <v>3</v>
      </c>
      <c r="T75" s="377"/>
    </row>
    <row r="76" spans="2:20" x14ac:dyDescent="0.25">
      <c r="B76" s="355" t="s">
        <v>575</v>
      </c>
      <c r="C76" s="367">
        <v>5</v>
      </c>
      <c r="D76" s="357">
        <v>5</v>
      </c>
      <c r="T76" s="377"/>
    </row>
    <row r="77" spans="2:20" x14ac:dyDescent="0.25">
      <c r="B77" s="355" t="s">
        <v>751</v>
      </c>
      <c r="C77" s="357">
        <v>61</v>
      </c>
      <c r="D77" s="357">
        <v>61</v>
      </c>
    </row>
    <row r="81" spans="2:20" x14ac:dyDescent="0.25">
      <c r="B81" s="354" t="s">
        <v>845</v>
      </c>
      <c r="C81" s="354" t="s">
        <v>748</v>
      </c>
      <c r="D81"/>
      <c r="E81"/>
      <c r="F81"/>
    </row>
    <row r="82" spans="2:20" x14ac:dyDescent="0.25">
      <c r="B82" s="354" t="s">
        <v>750</v>
      </c>
      <c r="C82" t="s">
        <v>164</v>
      </c>
      <c r="D82" t="s">
        <v>245</v>
      </c>
      <c r="E82" t="s">
        <v>144</v>
      </c>
      <c r="F82" t="s">
        <v>751</v>
      </c>
      <c r="T82" s="374" t="s">
        <v>846</v>
      </c>
    </row>
    <row r="83" spans="2:20" ht="15" customHeight="1" x14ac:dyDescent="0.25">
      <c r="B83" s="355" t="s">
        <v>203</v>
      </c>
      <c r="C83" s="357">
        <v>1</v>
      </c>
      <c r="D83" s="357"/>
      <c r="E83" s="367">
        <v>2</v>
      </c>
      <c r="F83" s="357">
        <v>3</v>
      </c>
      <c r="T83" s="551" t="s">
        <v>878</v>
      </c>
    </row>
    <row r="84" spans="2:20" x14ac:dyDescent="0.25">
      <c r="B84" s="355" t="s">
        <v>235</v>
      </c>
      <c r="C84" s="357">
        <v>1</v>
      </c>
      <c r="D84" s="357">
        <v>1</v>
      </c>
      <c r="E84" s="367">
        <v>1</v>
      </c>
      <c r="F84" s="357">
        <v>3</v>
      </c>
      <c r="T84" s="551"/>
    </row>
    <row r="85" spans="2:20" x14ac:dyDescent="0.25">
      <c r="B85" s="355" t="s">
        <v>256</v>
      </c>
      <c r="C85" s="357">
        <v>2</v>
      </c>
      <c r="D85" s="357"/>
      <c r="E85" s="367">
        <v>4</v>
      </c>
      <c r="F85" s="357">
        <v>6</v>
      </c>
      <c r="T85" s="551"/>
    </row>
    <row r="86" spans="2:20" x14ac:dyDescent="0.25">
      <c r="B86" s="355" t="s">
        <v>616</v>
      </c>
      <c r="C86" s="357">
        <v>3</v>
      </c>
      <c r="D86" s="357"/>
      <c r="E86" s="367">
        <v>1</v>
      </c>
      <c r="F86" s="357">
        <v>4</v>
      </c>
      <c r="T86" s="551"/>
    </row>
    <row r="87" spans="2:20" x14ac:dyDescent="0.25">
      <c r="B87" s="355" t="s">
        <v>454</v>
      </c>
      <c r="C87" s="357">
        <v>2</v>
      </c>
      <c r="D87" s="357"/>
      <c r="E87" s="367">
        <v>3</v>
      </c>
      <c r="F87" s="357">
        <v>5</v>
      </c>
      <c r="T87" s="551"/>
    </row>
    <row r="88" spans="2:20" x14ac:dyDescent="0.25">
      <c r="B88" s="355" t="s">
        <v>392</v>
      </c>
      <c r="C88" s="357">
        <v>6</v>
      </c>
      <c r="D88" s="357"/>
      <c r="E88" s="367">
        <v>3</v>
      </c>
      <c r="F88" s="357">
        <v>9</v>
      </c>
      <c r="T88" s="551"/>
    </row>
    <row r="89" spans="2:20" x14ac:dyDescent="0.25">
      <c r="B89" s="355" t="s">
        <v>483</v>
      </c>
      <c r="C89" s="357">
        <v>3</v>
      </c>
      <c r="D89" s="357"/>
      <c r="E89" s="367">
        <v>2</v>
      </c>
      <c r="F89" s="357">
        <v>5</v>
      </c>
      <c r="T89" s="551"/>
    </row>
    <row r="90" spans="2:20" x14ac:dyDescent="0.25">
      <c r="B90" s="355" t="s">
        <v>513</v>
      </c>
      <c r="C90" s="357">
        <v>4</v>
      </c>
      <c r="D90" s="357"/>
      <c r="E90" s="367">
        <v>1</v>
      </c>
      <c r="F90" s="357">
        <v>5</v>
      </c>
    </row>
    <row r="91" spans="2:20" x14ac:dyDescent="0.25">
      <c r="B91" s="355" t="s">
        <v>130</v>
      </c>
      <c r="C91" s="357">
        <v>1</v>
      </c>
      <c r="D91" s="357"/>
      <c r="E91" s="367">
        <v>4</v>
      </c>
      <c r="F91" s="357">
        <v>5</v>
      </c>
      <c r="T91" s="378"/>
    </row>
    <row r="92" spans="2:20" x14ac:dyDescent="0.25">
      <c r="B92" s="355" t="s">
        <v>366</v>
      </c>
      <c r="C92" s="357">
        <v>2</v>
      </c>
      <c r="D92" s="357"/>
      <c r="E92" s="367">
        <v>1</v>
      </c>
      <c r="F92" s="357">
        <v>3</v>
      </c>
    </row>
    <row r="93" spans="2:20" x14ac:dyDescent="0.25">
      <c r="B93" s="355" t="s">
        <v>315</v>
      </c>
      <c r="C93" s="357">
        <v>3</v>
      </c>
      <c r="D93" s="357"/>
      <c r="E93" s="367">
        <v>2</v>
      </c>
      <c r="F93" s="357">
        <v>5</v>
      </c>
    </row>
    <row r="94" spans="2:20" x14ac:dyDescent="0.25">
      <c r="B94" s="355" t="s">
        <v>549</v>
      </c>
      <c r="C94" s="357">
        <v>1</v>
      </c>
      <c r="D94" s="357"/>
      <c r="E94" s="367">
        <v>2</v>
      </c>
      <c r="F94" s="357">
        <v>3</v>
      </c>
    </row>
    <row r="95" spans="2:20" x14ac:dyDescent="0.25">
      <c r="B95" s="355" t="s">
        <v>575</v>
      </c>
      <c r="C95" s="357">
        <v>3</v>
      </c>
      <c r="D95" s="357"/>
      <c r="E95" s="367">
        <v>2</v>
      </c>
      <c r="F95" s="357">
        <v>5</v>
      </c>
    </row>
    <row r="96" spans="2:20" x14ac:dyDescent="0.25">
      <c r="B96" s="355" t="s">
        <v>751</v>
      </c>
      <c r="C96" s="357">
        <v>32</v>
      </c>
      <c r="D96" s="357">
        <v>1</v>
      </c>
      <c r="E96" s="357">
        <v>28</v>
      </c>
      <c r="F96" s="357">
        <v>61</v>
      </c>
    </row>
    <row r="97" spans="2:22" x14ac:dyDescent="0.25">
      <c r="E97" s="385">
        <f>+GETPIVOTDATA("Documentación",$B$81,"Documentación","Sin documentar")/GETPIVOTDATA("Documentación",$B$81)</f>
        <v>0.45901639344262296</v>
      </c>
    </row>
    <row r="101" spans="2:22" x14ac:dyDescent="0.25">
      <c r="B101" s="354" t="s">
        <v>847</v>
      </c>
      <c r="C101" s="354" t="s">
        <v>748</v>
      </c>
      <c r="D101"/>
      <c r="E101"/>
      <c r="F101"/>
    </row>
    <row r="102" spans="2:22" x14ac:dyDescent="0.25">
      <c r="B102" s="354" t="s">
        <v>750</v>
      </c>
      <c r="C102" s="365" t="s">
        <v>166</v>
      </c>
      <c r="D102" s="365" t="s">
        <v>246</v>
      </c>
      <c r="E102" s="365" t="s">
        <v>146</v>
      </c>
      <c r="F102" s="365" t="s">
        <v>751</v>
      </c>
      <c r="T102" s="381" t="s">
        <v>848</v>
      </c>
    </row>
    <row r="103" spans="2:22" ht="15" customHeight="1" x14ac:dyDescent="0.25">
      <c r="B103" s="355" t="s">
        <v>203</v>
      </c>
      <c r="C103" s="372">
        <v>3</v>
      </c>
      <c r="D103" s="372"/>
      <c r="E103" s="372"/>
      <c r="F103" s="372">
        <v>3</v>
      </c>
      <c r="T103" s="556" t="s">
        <v>872</v>
      </c>
      <c r="V103" s="378"/>
    </row>
    <row r="104" spans="2:22" x14ac:dyDescent="0.25">
      <c r="B104" s="355" t="s">
        <v>235</v>
      </c>
      <c r="C104" s="372">
        <v>2</v>
      </c>
      <c r="D104" s="372">
        <v>1</v>
      </c>
      <c r="E104" s="372"/>
      <c r="F104" s="372">
        <v>3</v>
      </c>
      <c r="T104" s="556"/>
    </row>
    <row r="105" spans="2:22" x14ac:dyDescent="0.25">
      <c r="B105" s="355" t="s">
        <v>256</v>
      </c>
      <c r="C105" s="372">
        <v>6</v>
      </c>
      <c r="D105" s="372"/>
      <c r="E105" s="372"/>
      <c r="F105" s="372">
        <v>6</v>
      </c>
      <c r="T105" s="556"/>
    </row>
    <row r="106" spans="2:22" x14ac:dyDescent="0.25">
      <c r="B106" s="355" t="s">
        <v>616</v>
      </c>
      <c r="C106" s="372">
        <v>4</v>
      </c>
      <c r="D106" s="372"/>
      <c r="E106" s="372"/>
      <c r="F106" s="372">
        <v>4</v>
      </c>
      <c r="T106" s="556"/>
    </row>
    <row r="107" spans="2:22" x14ac:dyDescent="0.25">
      <c r="B107" s="355" t="s">
        <v>454</v>
      </c>
      <c r="C107" s="372">
        <v>3</v>
      </c>
      <c r="D107" s="372"/>
      <c r="E107" s="372">
        <v>2</v>
      </c>
      <c r="F107" s="372">
        <v>5</v>
      </c>
      <c r="T107" s="556"/>
    </row>
    <row r="108" spans="2:22" x14ac:dyDescent="0.25">
      <c r="B108" s="355" t="s">
        <v>392</v>
      </c>
      <c r="C108" s="372">
        <v>9</v>
      </c>
      <c r="D108" s="372"/>
      <c r="E108" s="372"/>
      <c r="F108" s="372">
        <v>9</v>
      </c>
      <c r="T108" s="556"/>
    </row>
    <row r="109" spans="2:22" x14ac:dyDescent="0.25">
      <c r="B109" s="355" t="s">
        <v>483</v>
      </c>
      <c r="C109" s="372">
        <v>5</v>
      </c>
      <c r="D109" s="372"/>
      <c r="E109" s="372"/>
      <c r="F109" s="372">
        <v>5</v>
      </c>
      <c r="T109" s="380"/>
    </row>
    <row r="110" spans="2:22" x14ac:dyDescent="0.25">
      <c r="B110" s="355" t="s">
        <v>513</v>
      </c>
      <c r="C110" s="372">
        <v>5</v>
      </c>
      <c r="D110" s="372"/>
      <c r="E110" s="372"/>
      <c r="F110" s="372">
        <v>5</v>
      </c>
    </row>
    <row r="111" spans="2:22" x14ac:dyDescent="0.25">
      <c r="B111" s="355" t="s">
        <v>130</v>
      </c>
      <c r="C111" s="372">
        <v>4</v>
      </c>
      <c r="D111" s="372"/>
      <c r="E111" s="372">
        <v>1</v>
      </c>
      <c r="F111" s="372">
        <v>5</v>
      </c>
    </row>
    <row r="112" spans="2:22" x14ac:dyDescent="0.25">
      <c r="B112" s="355" t="s">
        <v>366</v>
      </c>
      <c r="C112" s="372">
        <v>3</v>
      </c>
      <c r="D112" s="372"/>
      <c r="E112" s="372"/>
      <c r="F112" s="372">
        <v>3</v>
      </c>
    </row>
    <row r="113" spans="2:20" x14ac:dyDescent="0.25">
      <c r="B113" s="355" t="s">
        <v>315</v>
      </c>
      <c r="C113" s="372">
        <v>3</v>
      </c>
      <c r="D113" s="372"/>
      <c r="E113" s="372">
        <v>2</v>
      </c>
      <c r="F113" s="372">
        <v>5</v>
      </c>
    </row>
    <row r="114" spans="2:20" x14ac:dyDescent="0.25">
      <c r="B114" s="355" t="s">
        <v>549</v>
      </c>
      <c r="C114" s="372">
        <v>3</v>
      </c>
      <c r="D114" s="372"/>
      <c r="E114" s="372"/>
      <c r="F114" s="372">
        <v>3</v>
      </c>
    </row>
    <row r="115" spans="2:20" x14ac:dyDescent="0.25">
      <c r="B115" s="355" t="s">
        <v>575</v>
      </c>
      <c r="C115" s="372">
        <v>5</v>
      </c>
      <c r="D115" s="372"/>
      <c r="E115" s="372"/>
      <c r="F115" s="372">
        <v>5</v>
      </c>
    </row>
    <row r="116" spans="2:20" x14ac:dyDescent="0.25">
      <c r="B116" s="355" t="s">
        <v>751</v>
      </c>
      <c r="C116" s="365">
        <v>55</v>
      </c>
      <c r="D116" s="365">
        <v>1</v>
      </c>
      <c r="E116" s="365">
        <v>5</v>
      </c>
      <c r="F116" s="365">
        <v>61</v>
      </c>
      <c r="T116"/>
    </row>
    <row r="117" spans="2:20" x14ac:dyDescent="0.25">
      <c r="C117" s="383">
        <f>+GETPIVOTDATA("Evidencia",$B$101,"Evidencia","Con registro")/GETPIVOTDATA("Evidencia",$B$101)</f>
        <v>0.90163934426229508</v>
      </c>
      <c r="D117" s="383">
        <f>+GETPIVOTDATA("Evidencia",$B$101,"Evidencia","Con registro ")/GETPIVOTDATA("Evidencia",$B$101)</f>
        <v>1.6393442622950821E-2</v>
      </c>
      <c r="E117" s="384">
        <f>+GETPIVOTDATA("Evidencia",$B$101,"Evidencia","Sin registro")/GETPIVOTDATA("Evidencia",$B$101)</f>
        <v>8.1967213114754092E-2</v>
      </c>
    </row>
    <row r="121" spans="2:20" x14ac:dyDescent="0.25">
      <c r="B121" s="354" t="s">
        <v>849</v>
      </c>
      <c r="C121" s="354" t="s">
        <v>748</v>
      </c>
      <c r="D121"/>
    </row>
    <row r="122" spans="2:20" x14ac:dyDescent="0.25">
      <c r="B122" s="354" t="s">
        <v>750</v>
      </c>
      <c r="C122" s="357" t="s">
        <v>151</v>
      </c>
      <c r="D122" s="357" t="s">
        <v>751</v>
      </c>
      <c r="T122" s="381" t="s">
        <v>850</v>
      </c>
    </row>
    <row r="123" spans="2:20" ht="15" customHeight="1" x14ac:dyDescent="0.25">
      <c r="B123" s="355" t="s">
        <v>203</v>
      </c>
      <c r="C123" s="382">
        <v>2</v>
      </c>
      <c r="D123" s="357">
        <v>2</v>
      </c>
      <c r="T123" s="550" t="s">
        <v>873</v>
      </c>
    </row>
    <row r="124" spans="2:20" x14ac:dyDescent="0.25">
      <c r="B124" s="355" t="s">
        <v>256</v>
      </c>
      <c r="C124" s="382">
        <v>5</v>
      </c>
      <c r="D124" s="357">
        <v>5</v>
      </c>
      <c r="T124" s="550"/>
    </row>
    <row r="125" spans="2:20" x14ac:dyDescent="0.25">
      <c r="B125" s="355" t="s">
        <v>454</v>
      </c>
      <c r="C125" s="382">
        <v>1</v>
      </c>
      <c r="D125" s="357">
        <v>1</v>
      </c>
      <c r="T125" s="550"/>
    </row>
    <row r="126" spans="2:20" x14ac:dyDescent="0.25">
      <c r="B126" s="355" t="s">
        <v>392</v>
      </c>
      <c r="C126" s="382">
        <v>4</v>
      </c>
      <c r="D126" s="357">
        <v>4</v>
      </c>
      <c r="T126" s="550"/>
    </row>
    <row r="127" spans="2:20" x14ac:dyDescent="0.25">
      <c r="B127" s="355" t="s">
        <v>513</v>
      </c>
      <c r="C127" s="382">
        <v>2</v>
      </c>
      <c r="D127" s="357">
        <v>2</v>
      </c>
      <c r="T127" s="550"/>
    </row>
    <row r="128" spans="2:20" x14ac:dyDescent="0.25">
      <c r="B128" s="355" t="s">
        <v>130</v>
      </c>
      <c r="C128" s="382">
        <v>3</v>
      </c>
      <c r="D128" s="357">
        <v>3</v>
      </c>
      <c r="T128" s="550"/>
    </row>
    <row r="129" spans="2:20" x14ac:dyDescent="0.25">
      <c r="B129" s="355" t="s">
        <v>366</v>
      </c>
      <c r="C129" s="382">
        <v>1</v>
      </c>
      <c r="D129" s="357">
        <v>1</v>
      </c>
      <c r="T129" s="550"/>
    </row>
    <row r="130" spans="2:20" x14ac:dyDescent="0.25">
      <c r="B130" s="355" t="s">
        <v>315</v>
      </c>
      <c r="C130" s="382">
        <v>5</v>
      </c>
      <c r="D130" s="357">
        <v>5</v>
      </c>
      <c r="T130" s="550"/>
    </row>
    <row r="131" spans="2:20" x14ac:dyDescent="0.25">
      <c r="B131" s="355" t="s">
        <v>549</v>
      </c>
      <c r="C131" s="382">
        <v>2</v>
      </c>
      <c r="D131" s="357">
        <v>2</v>
      </c>
    </row>
    <row r="132" spans="2:20" x14ac:dyDescent="0.25">
      <c r="B132" s="355" t="s">
        <v>575</v>
      </c>
      <c r="C132" s="382">
        <v>2</v>
      </c>
      <c r="D132" s="357">
        <v>2</v>
      </c>
    </row>
    <row r="133" spans="2:20" x14ac:dyDescent="0.25">
      <c r="B133" s="355" t="s">
        <v>751</v>
      </c>
      <c r="C133" s="357">
        <v>27</v>
      </c>
      <c r="D133" s="357">
        <v>27</v>
      </c>
    </row>
    <row r="134" spans="2:20" x14ac:dyDescent="0.25">
      <c r="C134" s="383">
        <f>+GETPIVOTDATA("Estado de la  actividad",$B$121,"Estado de la  actividad","En curso")/29</f>
        <v>0.93103448275862066</v>
      </c>
    </row>
    <row r="137" spans="2:20" x14ac:dyDescent="0.25">
      <c r="B137" s="354" t="s">
        <v>749</v>
      </c>
      <c r="C137" s="354" t="s">
        <v>748</v>
      </c>
      <c r="D137"/>
      <c r="E137"/>
      <c r="F137"/>
    </row>
    <row r="138" spans="2:20" x14ac:dyDescent="0.25">
      <c r="B138" s="354" t="s">
        <v>750</v>
      </c>
      <c r="C138" s="357" t="s">
        <v>686</v>
      </c>
      <c r="D138" s="357" t="s">
        <v>690</v>
      </c>
      <c r="E138" s="357" t="s">
        <v>688</v>
      </c>
      <c r="F138" s="357" t="s">
        <v>751</v>
      </c>
      <c r="T138" s="374" t="s">
        <v>851</v>
      </c>
    </row>
    <row r="139" spans="2:20" x14ac:dyDescent="0.25">
      <c r="B139" s="355" t="s">
        <v>203</v>
      </c>
      <c r="C139" s="382"/>
      <c r="D139" s="382"/>
      <c r="E139" s="382">
        <v>1</v>
      </c>
      <c r="F139" s="357">
        <v>1</v>
      </c>
      <c r="T139" s="552" t="s">
        <v>876</v>
      </c>
    </row>
    <row r="140" spans="2:20" x14ac:dyDescent="0.25">
      <c r="B140" s="355" t="s">
        <v>235</v>
      </c>
      <c r="C140" s="367">
        <v>1</v>
      </c>
      <c r="D140" s="382"/>
      <c r="E140" s="382"/>
      <c r="F140" s="357">
        <v>1</v>
      </c>
      <c r="T140" s="553"/>
    </row>
    <row r="141" spans="2:20" x14ac:dyDescent="0.25">
      <c r="B141" s="355" t="s">
        <v>256</v>
      </c>
      <c r="C141" s="382"/>
      <c r="D141" s="382"/>
      <c r="E141" s="382">
        <v>2</v>
      </c>
      <c r="F141" s="357">
        <v>2</v>
      </c>
      <c r="T141" s="553"/>
    </row>
    <row r="142" spans="2:20" x14ac:dyDescent="0.25">
      <c r="B142" s="355" t="s">
        <v>616</v>
      </c>
      <c r="C142" s="382"/>
      <c r="D142" s="382">
        <v>1</v>
      </c>
      <c r="E142" s="382"/>
      <c r="F142" s="357">
        <v>1</v>
      </c>
      <c r="T142" s="553"/>
    </row>
    <row r="143" spans="2:20" x14ac:dyDescent="0.25">
      <c r="B143" s="355" t="s">
        <v>454</v>
      </c>
      <c r="C143" s="382"/>
      <c r="D143" s="382">
        <v>1</v>
      </c>
      <c r="E143" s="382"/>
      <c r="F143" s="357">
        <v>1</v>
      </c>
      <c r="T143" s="553"/>
    </row>
    <row r="144" spans="2:20" x14ac:dyDescent="0.25">
      <c r="B144" s="355" t="s">
        <v>392</v>
      </c>
      <c r="C144" s="367">
        <v>1</v>
      </c>
      <c r="D144" s="382"/>
      <c r="E144" s="382">
        <v>1</v>
      </c>
      <c r="F144" s="357">
        <v>2</v>
      </c>
      <c r="T144" s="553"/>
    </row>
    <row r="145" spans="2:20" x14ac:dyDescent="0.25">
      <c r="B145" s="355" t="s">
        <v>483</v>
      </c>
      <c r="C145" s="382"/>
      <c r="D145" s="382">
        <v>1</v>
      </c>
      <c r="E145" s="382"/>
      <c r="F145" s="357">
        <v>1</v>
      </c>
      <c r="T145" s="554"/>
    </row>
    <row r="146" spans="2:20" x14ac:dyDescent="0.25">
      <c r="B146" s="355" t="s">
        <v>513</v>
      </c>
      <c r="C146" s="367">
        <v>1</v>
      </c>
      <c r="D146" s="382"/>
      <c r="E146" s="382">
        <v>1</v>
      </c>
      <c r="F146" s="357">
        <v>2</v>
      </c>
    </row>
    <row r="147" spans="2:20" x14ac:dyDescent="0.25">
      <c r="B147" s="355" t="s">
        <v>130</v>
      </c>
      <c r="C147" s="382"/>
      <c r="D147" s="382"/>
      <c r="E147" s="382">
        <v>2</v>
      </c>
      <c r="F147" s="357">
        <v>2</v>
      </c>
      <c r="T147" s="136"/>
    </row>
    <row r="148" spans="2:20" x14ac:dyDescent="0.25">
      <c r="B148" s="355" t="s">
        <v>366</v>
      </c>
      <c r="C148" s="382"/>
      <c r="D148" s="382"/>
      <c r="E148" s="382">
        <v>1</v>
      </c>
      <c r="F148" s="357">
        <v>1</v>
      </c>
    </row>
    <row r="149" spans="2:20" x14ac:dyDescent="0.25">
      <c r="B149" s="355" t="s">
        <v>315</v>
      </c>
      <c r="C149" s="382"/>
      <c r="D149" s="382"/>
      <c r="E149" s="382">
        <v>2</v>
      </c>
      <c r="F149" s="357">
        <v>2</v>
      </c>
    </row>
    <row r="150" spans="2:20" x14ac:dyDescent="0.25">
      <c r="B150" s="355" t="s">
        <v>549</v>
      </c>
      <c r="C150" s="367">
        <v>1</v>
      </c>
      <c r="D150" s="382"/>
      <c r="E150" s="382"/>
      <c r="F150" s="357">
        <v>1</v>
      </c>
    </row>
    <row r="151" spans="2:20" x14ac:dyDescent="0.25">
      <c r="B151" s="355" t="s">
        <v>575</v>
      </c>
      <c r="C151" s="382"/>
      <c r="D151" s="382"/>
      <c r="E151" s="382">
        <v>2</v>
      </c>
      <c r="F151" s="357">
        <v>2</v>
      </c>
    </row>
    <row r="152" spans="2:20" x14ac:dyDescent="0.25">
      <c r="B152" s="355" t="s">
        <v>751</v>
      </c>
      <c r="C152" s="357">
        <v>4</v>
      </c>
      <c r="D152" s="357">
        <v>3</v>
      </c>
      <c r="E152" s="357">
        <v>12</v>
      </c>
      <c r="F152" s="357">
        <v>19</v>
      </c>
    </row>
    <row r="154" spans="2:20" x14ac:dyDescent="0.25">
      <c r="F154" s="373">
        <f>+GETPIVOTDATA("Nivel de severidad residual",$B$137,"Nivel de severidad residual","Alto")/GETPIVOTDATA("Nivel de severidad residual",$B$137)</f>
        <v>0.21052631578947367</v>
      </c>
    </row>
    <row r="157" spans="2:20" x14ac:dyDescent="0.25">
      <c r="B157" s="354" t="s">
        <v>852</v>
      </c>
      <c r="C157" s="354" t="s">
        <v>748</v>
      </c>
      <c r="D157"/>
    </row>
    <row r="158" spans="2:20" x14ac:dyDescent="0.25">
      <c r="B158" s="354" t="s">
        <v>750</v>
      </c>
      <c r="C158" t="s">
        <v>155</v>
      </c>
      <c r="D158" t="s">
        <v>751</v>
      </c>
      <c r="T158" s="374" t="s">
        <v>853</v>
      </c>
    </row>
    <row r="159" spans="2:20" ht="30" x14ac:dyDescent="0.25">
      <c r="B159" s="355" t="s">
        <v>203</v>
      </c>
      <c r="C159" s="357">
        <v>1</v>
      </c>
      <c r="D159" s="357">
        <v>1</v>
      </c>
      <c r="T159" s="387" t="s">
        <v>874</v>
      </c>
    </row>
    <row r="160" spans="2:20" x14ac:dyDescent="0.25">
      <c r="B160" s="355" t="s">
        <v>235</v>
      </c>
      <c r="C160" s="357">
        <v>1</v>
      </c>
      <c r="D160" s="357">
        <v>1</v>
      </c>
      <c r="T160" s="388"/>
    </row>
    <row r="161" spans="2:20" x14ac:dyDescent="0.25">
      <c r="B161" s="355" t="s">
        <v>256</v>
      </c>
      <c r="C161" s="357">
        <v>2</v>
      </c>
      <c r="D161" s="357">
        <v>2</v>
      </c>
    </row>
    <row r="162" spans="2:20" x14ac:dyDescent="0.25">
      <c r="B162" s="355" t="s">
        <v>616</v>
      </c>
      <c r="C162" s="357">
        <v>1</v>
      </c>
      <c r="D162" s="357">
        <v>1</v>
      </c>
    </row>
    <row r="163" spans="2:20" x14ac:dyDescent="0.25">
      <c r="B163" s="355" t="s">
        <v>454</v>
      </c>
      <c r="C163" s="357">
        <v>1</v>
      </c>
      <c r="D163" s="357">
        <v>1</v>
      </c>
    </row>
    <row r="164" spans="2:20" x14ac:dyDescent="0.25">
      <c r="B164" s="355" t="s">
        <v>392</v>
      </c>
      <c r="C164" s="357">
        <v>2</v>
      </c>
      <c r="D164" s="357">
        <v>2</v>
      </c>
    </row>
    <row r="165" spans="2:20" x14ac:dyDescent="0.25">
      <c r="B165" s="355" t="s">
        <v>483</v>
      </c>
      <c r="C165" s="357">
        <v>1</v>
      </c>
      <c r="D165" s="357">
        <v>1</v>
      </c>
    </row>
    <row r="166" spans="2:20" x14ac:dyDescent="0.25">
      <c r="B166" s="355" t="s">
        <v>513</v>
      </c>
      <c r="C166" s="357">
        <v>2</v>
      </c>
      <c r="D166" s="357">
        <v>2</v>
      </c>
    </row>
    <row r="167" spans="2:20" x14ac:dyDescent="0.25">
      <c r="B167" s="355" t="s">
        <v>130</v>
      </c>
      <c r="C167" s="357">
        <v>2</v>
      </c>
      <c r="D167" s="357">
        <v>2</v>
      </c>
    </row>
    <row r="168" spans="2:20" x14ac:dyDescent="0.25">
      <c r="B168" s="355" t="s">
        <v>366</v>
      </c>
      <c r="C168" s="357">
        <v>1</v>
      </c>
      <c r="D168" s="357">
        <v>1</v>
      </c>
    </row>
    <row r="169" spans="2:20" x14ac:dyDescent="0.25">
      <c r="B169" s="355" t="s">
        <v>315</v>
      </c>
      <c r="C169" s="357">
        <v>2</v>
      </c>
      <c r="D169" s="357">
        <v>2</v>
      </c>
    </row>
    <row r="170" spans="2:20" x14ac:dyDescent="0.25">
      <c r="B170" s="355" t="s">
        <v>549</v>
      </c>
      <c r="C170" s="357">
        <v>1</v>
      </c>
      <c r="D170" s="357">
        <v>1</v>
      </c>
    </row>
    <row r="171" spans="2:20" x14ac:dyDescent="0.25">
      <c r="B171" s="355" t="s">
        <v>575</v>
      </c>
      <c r="C171" s="357">
        <v>2</v>
      </c>
      <c r="D171" s="357">
        <v>2</v>
      </c>
    </row>
    <row r="172" spans="2:20" x14ac:dyDescent="0.25">
      <c r="B172" s="355" t="s">
        <v>751</v>
      </c>
      <c r="C172" s="357">
        <v>19</v>
      </c>
      <c r="D172" s="357">
        <v>19</v>
      </c>
      <c r="T172"/>
    </row>
    <row r="176" spans="2:20" x14ac:dyDescent="0.25">
      <c r="B176" s="354" t="s">
        <v>854</v>
      </c>
      <c r="C176" s="354" t="s">
        <v>748</v>
      </c>
      <c r="D176"/>
      <c r="E176"/>
      <c r="F176"/>
    </row>
    <row r="177" spans="2:20" x14ac:dyDescent="0.25">
      <c r="B177" s="354" t="s">
        <v>750</v>
      </c>
      <c r="C177" t="s">
        <v>155</v>
      </c>
      <c r="D177" t="s">
        <v>156</v>
      </c>
      <c r="E177" t="s">
        <v>407</v>
      </c>
      <c r="F177" t="s">
        <v>751</v>
      </c>
      <c r="T177" s="381" t="s">
        <v>855</v>
      </c>
    </row>
    <row r="178" spans="2:20" ht="17.25" customHeight="1" x14ac:dyDescent="0.25">
      <c r="B178" s="355" t="s">
        <v>203</v>
      </c>
      <c r="C178" s="357">
        <v>1</v>
      </c>
      <c r="D178" s="357"/>
      <c r="E178" s="357"/>
      <c r="F178">
        <v>1</v>
      </c>
      <c r="T178" s="556" t="s">
        <v>879</v>
      </c>
    </row>
    <row r="179" spans="2:20" ht="17.25" customHeight="1" x14ac:dyDescent="0.25">
      <c r="B179" s="355" t="s">
        <v>235</v>
      </c>
      <c r="C179" s="357">
        <v>1</v>
      </c>
      <c r="D179" s="357"/>
      <c r="E179" s="357"/>
      <c r="F179">
        <v>1</v>
      </c>
      <c r="T179" s="556"/>
    </row>
    <row r="180" spans="2:20" ht="17.25" customHeight="1" x14ac:dyDescent="0.25">
      <c r="B180" s="355" t="s">
        <v>256</v>
      </c>
      <c r="C180" s="357">
        <v>1</v>
      </c>
      <c r="D180" s="367">
        <v>1</v>
      </c>
      <c r="E180" s="357"/>
      <c r="F180">
        <v>2</v>
      </c>
      <c r="T180" s="556"/>
    </row>
    <row r="181" spans="2:20" ht="17.25" customHeight="1" x14ac:dyDescent="0.25">
      <c r="B181" s="355" t="s">
        <v>616</v>
      </c>
      <c r="C181" s="357">
        <v>1</v>
      </c>
      <c r="D181" s="357"/>
      <c r="E181" s="357"/>
      <c r="F181">
        <v>1</v>
      </c>
      <c r="T181" s="556"/>
    </row>
    <row r="182" spans="2:20" ht="17.25" customHeight="1" x14ac:dyDescent="0.25">
      <c r="B182" s="355" t="s">
        <v>454</v>
      </c>
      <c r="C182" s="357">
        <v>1</v>
      </c>
      <c r="D182" s="357"/>
      <c r="E182" s="357"/>
      <c r="F182">
        <v>1</v>
      </c>
      <c r="T182" s="556"/>
    </row>
    <row r="183" spans="2:20" ht="17.25" customHeight="1" x14ac:dyDescent="0.25">
      <c r="B183" s="355" t="s">
        <v>392</v>
      </c>
      <c r="C183" s="357">
        <v>1</v>
      </c>
      <c r="D183" s="357"/>
      <c r="E183" s="367">
        <v>1</v>
      </c>
      <c r="F183">
        <v>2</v>
      </c>
      <c r="T183" s="556"/>
    </row>
    <row r="184" spans="2:20" ht="17.25" customHeight="1" x14ac:dyDescent="0.25">
      <c r="B184" s="355" t="s">
        <v>483</v>
      </c>
      <c r="C184" s="357">
        <v>1</v>
      </c>
      <c r="D184" s="357"/>
      <c r="E184" s="357"/>
      <c r="F184">
        <v>1</v>
      </c>
      <c r="T184" s="556"/>
    </row>
    <row r="185" spans="2:20" ht="17.25" customHeight="1" x14ac:dyDescent="0.25">
      <c r="B185" s="355" t="s">
        <v>513</v>
      </c>
      <c r="C185" s="357"/>
      <c r="D185" s="367">
        <v>1</v>
      </c>
      <c r="E185" s="367">
        <v>1</v>
      </c>
      <c r="F185">
        <v>2</v>
      </c>
      <c r="T185" s="556"/>
    </row>
    <row r="186" spans="2:20" ht="17.25" customHeight="1" x14ac:dyDescent="0.25">
      <c r="B186" s="355" t="s">
        <v>130</v>
      </c>
      <c r="C186" s="357">
        <v>2</v>
      </c>
      <c r="D186" s="357"/>
      <c r="E186" s="357"/>
      <c r="F186">
        <v>2</v>
      </c>
      <c r="T186" s="556"/>
    </row>
    <row r="187" spans="2:20" ht="17.25" customHeight="1" x14ac:dyDescent="0.25">
      <c r="B187" s="355" t="s">
        <v>366</v>
      </c>
      <c r="C187" s="357">
        <v>1</v>
      </c>
      <c r="D187" s="357"/>
      <c r="E187" s="357"/>
      <c r="F187">
        <v>1</v>
      </c>
      <c r="T187" s="556"/>
    </row>
    <row r="188" spans="2:20" ht="17.25" customHeight="1" x14ac:dyDescent="0.25">
      <c r="B188" s="355" t="s">
        <v>315</v>
      </c>
      <c r="C188" s="357">
        <v>2</v>
      </c>
      <c r="D188" s="357"/>
      <c r="E188" s="357"/>
      <c r="F188">
        <v>2</v>
      </c>
      <c r="T188" s="556"/>
    </row>
    <row r="189" spans="2:20" ht="17.25" customHeight="1" x14ac:dyDescent="0.25">
      <c r="B189" s="355" t="s">
        <v>549</v>
      </c>
      <c r="C189" s="357"/>
      <c r="D189" s="357"/>
      <c r="E189" s="367">
        <v>1</v>
      </c>
      <c r="F189">
        <v>1</v>
      </c>
      <c r="T189" s="556"/>
    </row>
    <row r="190" spans="2:20" ht="17.25" customHeight="1" x14ac:dyDescent="0.25">
      <c r="B190" s="355" t="s">
        <v>575</v>
      </c>
      <c r="C190" s="357">
        <v>2</v>
      </c>
      <c r="D190" s="357"/>
      <c r="E190" s="357"/>
      <c r="F190">
        <v>2</v>
      </c>
      <c r="T190" s="556"/>
    </row>
    <row r="191" spans="2:20" x14ac:dyDescent="0.25">
      <c r="B191" s="355" t="s">
        <v>751</v>
      </c>
      <c r="C191" s="357">
        <v>14</v>
      </c>
      <c r="D191" s="367">
        <v>2</v>
      </c>
      <c r="E191" s="367">
        <v>3</v>
      </c>
      <c r="F191">
        <v>19</v>
      </c>
      <c r="T191"/>
    </row>
    <row r="195" spans="2:20" x14ac:dyDescent="0.25">
      <c r="B195" s="354" t="s">
        <v>856</v>
      </c>
      <c r="C195" s="354" t="s">
        <v>748</v>
      </c>
      <c r="D195"/>
      <c r="E195"/>
      <c r="F195"/>
    </row>
    <row r="196" spans="2:20" x14ac:dyDescent="0.25">
      <c r="B196" s="354" t="s">
        <v>750</v>
      </c>
      <c r="C196" s="357" t="s">
        <v>155</v>
      </c>
      <c r="D196" s="357" t="s">
        <v>156</v>
      </c>
      <c r="E196" s="357" t="s">
        <v>407</v>
      </c>
      <c r="F196" s="357" t="s">
        <v>751</v>
      </c>
      <c r="T196" s="356" t="s">
        <v>857</v>
      </c>
    </row>
    <row r="197" spans="2:20" ht="15" customHeight="1" x14ac:dyDescent="0.25">
      <c r="B197" t="s">
        <v>203</v>
      </c>
      <c r="C197" s="357">
        <v>1</v>
      </c>
      <c r="D197" s="357"/>
      <c r="E197" s="357"/>
      <c r="F197" s="357">
        <v>1</v>
      </c>
      <c r="T197" s="550" t="s">
        <v>872</v>
      </c>
    </row>
    <row r="198" spans="2:20" x14ac:dyDescent="0.25">
      <c r="B198" t="s">
        <v>235</v>
      </c>
      <c r="C198" s="357"/>
      <c r="D198" s="357">
        <v>1</v>
      </c>
      <c r="E198" s="357"/>
      <c r="F198" s="357">
        <v>1</v>
      </c>
      <c r="T198" s="550"/>
    </row>
    <row r="199" spans="2:20" x14ac:dyDescent="0.25">
      <c r="B199" t="s">
        <v>256</v>
      </c>
      <c r="C199" s="357"/>
      <c r="D199" s="357">
        <v>2</v>
      </c>
      <c r="E199" s="357"/>
      <c r="F199" s="357">
        <v>2</v>
      </c>
      <c r="T199" s="550"/>
    </row>
    <row r="200" spans="2:20" x14ac:dyDescent="0.25">
      <c r="B200" t="s">
        <v>616</v>
      </c>
      <c r="C200" s="357"/>
      <c r="D200" s="357"/>
      <c r="E200" s="357">
        <v>1</v>
      </c>
      <c r="F200" s="357">
        <v>1</v>
      </c>
      <c r="T200" s="550"/>
    </row>
    <row r="201" spans="2:20" x14ac:dyDescent="0.25">
      <c r="B201" t="s">
        <v>454</v>
      </c>
      <c r="C201" s="357"/>
      <c r="D201" s="357">
        <v>1</v>
      </c>
      <c r="E201" s="357"/>
      <c r="F201" s="357">
        <v>1</v>
      </c>
      <c r="T201" s="550"/>
    </row>
    <row r="202" spans="2:20" x14ac:dyDescent="0.25">
      <c r="B202" t="s">
        <v>392</v>
      </c>
      <c r="C202" s="357"/>
      <c r="D202" s="357">
        <v>1</v>
      </c>
      <c r="E202" s="357">
        <v>1</v>
      </c>
      <c r="F202" s="357">
        <v>2</v>
      </c>
      <c r="T202" s="550"/>
    </row>
    <row r="203" spans="2:20" x14ac:dyDescent="0.25">
      <c r="B203" t="s">
        <v>483</v>
      </c>
      <c r="C203" s="357">
        <v>1</v>
      </c>
      <c r="D203" s="357"/>
      <c r="E203" s="357"/>
      <c r="F203" s="357">
        <v>1</v>
      </c>
    </row>
    <row r="204" spans="2:20" x14ac:dyDescent="0.25">
      <c r="B204" t="s">
        <v>513</v>
      </c>
      <c r="C204" s="357"/>
      <c r="D204" s="357">
        <v>2</v>
      </c>
      <c r="E204" s="357"/>
      <c r="F204" s="357">
        <v>2</v>
      </c>
    </row>
    <row r="205" spans="2:20" x14ac:dyDescent="0.25">
      <c r="B205" t="s">
        <v>130</v>
      </c>
      <c r="C205" s="357">
        <v>1</v>
      </c>
      <c r="D205" s="357">
        <v>1</v>
      </c>
      <c r="E205" s="357"/>
      <c r="F205" s="357">
        <v>2</v>
      </c>
    </row>
    <row r="206" spans="2:20" x14ac:dyDescent="0.25">
      <c r="B206" t="s">
        <v>366</v>
      </c>
      <c r="C206" s="357">
        <v>1</v>
      </c>
      <c r="D206" s="357"/>
      <c r="E206" s="357"/>
      <c r="F206" s="357">
        <v>1</v>
      </c>
    </row>
    <row r="207" spans="2:20" x14ac:dyDescent="0.25">
      <c r="B207" t="s">
        <v>315</v>
      </c>
      <c r="C207" s="357"/>
      <c r="D207" s="357">
        <v>2</v>
      </c>
      <c r="E207" s="357"/>
      <c r="F207" s="357">
        <v>2</v>
      </c>
    </row>
    <row r="208" spans="2:20" x14ac:dyDescent="0.25">
      <c r="B208" t="s">
        <v>549</v>
      </c>
      <c r="C208" s="357"/>
      <c r="D208" s="357"/>
      <c r="E208" s="357">
        <v>1</v>
      </c>
      <c r="F208" s="357">
        <v>1</v>
      </c>
    </row>
    <row r="209" spans="2:20" x14ac:dyDescent="0.25">
      <c r="B209" t="s">
        <v>575</v>
      </c>
      <c r="C209" s="357">
        <v>2</v>
      </c>
      <c r="D209" s="357"/>
      <c r="E209" s="357"/>
      <c r="F209" s="357">
        <v>2</v>
      </c>
    </row>
    <row r="210" spans="2:20" x14ac:dyDescent="0.25">
      <c r="B210" s="355" t="s">
        <v>751</v>
      </c>
      <c r="C210" s="357">
        <v>6</v>
      </c>
      <c r="D210" s="367">
        <v>10</v>
      </c>
      <c r="E210" s="367">
        <v>3</v>
      </c>
      <c r="F210" s="357">
        <v>19</v>
      </c>
    </row>
    <row r="211" spans="2:20" x14ac:dyDescent="0.25">
      <c r="C211" s="386">
        <f>6/19</f>
        <v>0.31578947368421051</v>
      </c>
      <c r="D211" s="386">
        <f>13/19</f>
        <v>0.68421052631578949</v>
      </c>
    </row>
    <row r="214" spans="2:20" x14ac:dyDescent="0.25">
      <c r="B214" s="354" t="s">
        <v>858</v>
      </c>
      <c r="C214" s="354" t="s">
        <v>748</v>
      </c>
      <c r="D214"/>
      <c r="E214"/>
      <c r="F214"/>
      <c r="G214"/>
    </row>
    <row r="215" spans="2:20" x14ac:dyDescent="0.25">
      <c r="B215" s="354" t="s">
        <v>750</v>
      </c>
      <c r="C215" s="357" t="s">
        <v>155</v>
      </c>
      <c r="D215" s="357" t="s">
        <v>156</v>
      </c>
      <c r="E215" s="357" t="s">
        <v>407</v>
      </c>
      <c r="F215" s="357" t="s">
        <v>311</v>
      </c>
      <c r="G215" t="s">
        <v>751</v>
      </c>
      <c r="T215" s="374" t="s">
        <v>859</v>
      </c>
    </row>
    <row r="216" spans="2:20" ht="15" customHeight="1" x14ac:dyDescent="0.25">
      <c r="B216" s="355" t="s">
        <v>203</v>
      </c>
      <c r="C216" s="357">
        <v>1</v>
      </c>
      <c r="D216" s="357"/>
      <c r="E216" s="357"/>
      <c r="F216" s="357"/>
      <c r="G216">
        <v>1</v>
      </c>
      <c r="T216" s="555" t="s">
        <v>877</v>
      </c>
    </row>
    <row r="217" spans="2:20" x14ac:dyDescent="0.25">
      <c r="B217" s="355" t="s">
        <v>235</v>
      </c>
      <c r="C217" s="357"/>
      <c r="D217" s="357">
        <v>1</v>
      </c>
      <c r="E217" s="357"/>
      <c r="F217" s="357"/>
      <c r="G217">
        <v>1</v>
      </c>
      <c r="T217" s="555"/>
    </row>
    <row r="218" spans="2:20" ht="15" customHeight="1" x14ac:dyDescent="0.25">
      <c r="B218" s="355" t="s">
        <v>256</v>
      </c>
      <c r="C218" s="357">
        <v>1</v>
      </c>
      <c r="D218" s="357">
        <v>1</v>
      </c>
      <c r="E218" s="357"/>
      <c r="F218" s="357"/>
      <c r="G218">
        <v>2</v>
      </c>
      <c r="T218" s="555"/>
    </row>
    <row r="219" spans="2:20" x14ac:dyDescent="0.25">
      <c r="B219" s="355" t="s">
        <v>616</v>
      </c>
      <c r="C219" s="357"/>
      <c r="D219" s="357"/>
      <c r="E219" s="357"/>
      <c r="F219" s="357">
        <v>1</v>
      </c>
      <c r="G219">
        <v>1</v>
      </c>
      <c r="T219" s="555"/>
    </row>
    <row r="220" spans="2:20" x14ac:dyDescent="0.25">
      <c r="B220" s="355" t="s">
        <v>454</v>
      </c>
      <c r="C220" s="357">
        <v>1</v>
      </c>
      <c r="D220" s="357"/>
      <c r="E220" s="357"/>
      <c r="F220" s="357"/>
      <c r="G220">
        <v>1</v>
      </c>
      <c r="T220" s="555"/>
    </row>
    <row r="221" spans="2:20" x14ac:dyDescent="0.25">
      <c r="B221" s="355" t="s">
        <v>392</v>
      </c>
      <c r="C221" s="357"/>
      <c r="D221" s="357"/>
      <c r="E221" s="357">
        <v>2</v>
      </c>
      <c r="F221" s="357"/>
      <c r="G221">
        <v>2</v>
      </c>
      <c r="T221" s="555"/>
    </row>
    <row r="222" spans="2:20" x14ac:dyDescent="0.25">
      <c r="B222" s="355" t="s">
        <v>483</v>
      </c>
      <c r="C222" s="357"/>
      <c r="D222" s="357"/>
      <c r="E222" s="357"/>
      <c r="F222" s="357">
        <v>1</v>
      </c>
      <c r="G222">
        <v>1</v>
      </c>
      <c r="T222" s="555"/>
    </row>
    <row r="223" spans="2:20" x14ac:dyDescent="0.25">
      <c r="B223" s="355" t="s">
        <v>513</v>
      </c>
      <c r="C223" s="357"/>
      <c r="D223" s="357">
        <v>2</v>
      </c>
      <c r="E223" s="357"/>
      <c r="F223" s="357"/>
      <c r="G223">
        <v>2</v>
      </c>
      <c r="T223" s="555"/>
    </row>
    <row r="224" spans="2:20" x14ac:dyDescent="0.25">
      <c r="B224" s="355" t="s">
        <v>130</v>
      </c>
      <c r="C224" s="357">
        <v>1</v>
      </c>
      <c r="D224" s="357">
        <v>1</v>
      </c>
      <c r="E224" s="357"/>
      <c r="F224" s="357"/>
      <c r="G224">
        <v>2</v>
      </c>
      <c r="T224" s="555"/>
    </row>
    <row r="225" spans="2:20" x14ac:dyDescent="0.25">
      <c r="B225" s="355" t="s">
        <v>366</v>
      </c>
      <c r="C225" s="357"/>
      <c r="D225" s="357">
        <v>1</v>
      </c>
      <c r="E225" s="357"/>
      <c r="F225" s="357"/>
      <c r="G225">
        <v>1</v>
      </c>
      <c r="T225" s="555"/>
    </row>
    <row r="226" spans="2:20" x14ac:dyDescent="0.25">
      <c r="B226" s="355" t="s">
        <v>315</v>
      </c>
      <c r="C226" s="357">
        <v>1</v>
      </c>
      <c r="D226" s="357">
        <v>1</v>
      </c>
      <c r="E226" s="357"/>
      <c r="F226" s="357"/>
      <c r="G226">
        <v>2</v>
      </c>
    </row>
    <row r="227" spans="2:20" x14ac:dyDescent="0.25">
      <c r="B227" s="355" t="s">
        <v>549</v>
      </c>
      <c r="C227" s="357"/>
      <c r="D227" s="357">
        <v>1</v>
      </c>
      <c r="E227" s="357"/>
      <c r="F227" s="357"/>
      <c r="G227">
        <v>1</v>
      </c>
    </row>
    <row r="228" spans="2:20" x14ac:dyDescent="0.25">
      <c r="B228" s="355" t="s">
        <v>575</v>
      </c>
      <c r="C228" s="357">
        <v>1</v>
      </c>
      <c r="D228" s="357">
        <v>1</v>
      </c>
      <c r="E228" s="357"/>
      <c r="F228" s="357"/>
      <c r="G228">
        <v>2</v>
      </c>
    </row>
    <row r="229" spans="2:20" x14ac:dyDescent="0.25">
      <c r="B229" s="355" t="s">
        <v>751</v>
      </c>
      <c r="C229" s="357">
        <v>6</v>
      </c>
      <c r="D229" s="357">
        <v>9</v>
      </c>
      <c r="E229" s="357">
        <v>2</v>
      </c>
      <c r="F229" s="357">
        <v>2</v>
      </c>
      <c r="G229">
        <v>19</v>
      </c>
    </row>
    <row r="230" spans="2:20" x14ac:dyDescent="0.25">
      <c r="G230" s="373">
        <f>+GETPIVOTDATA("¿El plan de reducción  ha permitido mejorar el control?",$B$214,"¿El plan de reducción  ha permitido mejorar el control?","NO")/GETPIVOTDATA("¿El plan de reducción  ha permitido mejorar el control?",$B$214)</f>
        <v>0.47368421052631576</v>
      </c>
    </row>
    <row r="233" spans="2:20" x14ac:dyDescent="0.25">
      <c r="B233" s="354" t="s">
        <v>860</v>
      </c>
      <c r="C233" s="354" t="s">
        <v>748</v>
      </c>
      <c r="D233"/>
      <c r="E233"/>
    </row>
    <row r="234" spans="2:20" x14ac:dyDescent="0.25">
      <c r="B234" s="354" t="s">
        <v>750</v>
      </c>
      <c r="C234" s="357" t="s">
        <v>156</v>
      </c>
      <c r="D234" s="357" t="s">
        <v>155</v>
      </c>
      <c r="E234" t="s">
        <v>751</v>
      </c>
      <c r="T234" s="374" t="s">
        <v>861</v>
      </c>
    </row>
    <row r="235" spans="2:20" x14ac:dyDescent="0.25">
      <c r="B235" s="355" t="s">
        <v>203</v>
      </c>
      <c r="C235" s="357">
        <v>1</v>
      </c>
      <c r="D235" s="357"/>
      <c r="E235" s="357">
        <v>1</v>
      </c>
      <c r="T235" s="551" t="s">
        <v>880</v>
      </c>
    </row>
    <row r="236" spans="2:20" x14ac:dyDescent="0.25">
      <c r="B236" s="355" t="s">
        <v>235</v>
      </c>
      <c r="C236" s="357">
        <v>1</v>
      </c>
      <c r="D236" s="357"/>
      <c r="E236" s="357">
        <v>1</v>
      </c>
      <c r="T236" s="551"/>
    </row>
    <row r="237" spans="2:20" x14ac:dyDescent="0.25">
      <c r="B237" s="355" t="s">
        <v>256</v>
      </c>
      <c r="C237" s="357">
        <v>2</v>
      </c>
      <c r="D237" s="357"/>
      <c r="E237" s="357">
        <v>2</v>
      </c>
      <c r="T237" s="551"/>
    </row>
    <row r="238" spans="2:20" x14ac:dyDescent="0.25">
      <c r="B238" s="355" t="s">
        <v>616</v>
      </c>
      <c r="C238" s="357">
        <v>1</v>
      </c>
      <c r="D238" s="357"/>
      <c r="E238" s="357">
        <v>1</v>
      </c>
    </row>
    <row r="239" spans="2:20" x14ac:dyDescent="0.25">
      <c r="B239" s="355" t="s">
        <v>454</v>
      </c>
      <c r="C239" s="357">
        <v>1</v>
      </c>
      <c r="D239" s="357"/>
      <c r="E239" s="357">
        <v>1</v>
      </c>
    </row>
    <row r="240" spans="2:20" x14ac:dyDescent="0.25">
      <c r="B240" s="355" t="s">
        <v>392</v>
      </c>
      <c r="C240" s="357">
        <v>2</v>
      </c>
      <c r="D240" s="357"/>
      <c r="E240" s="357">
        <v>2</v>
      </c>
    </row>
    <row r="241" spans="2:5" x14ac:dyDescent="0.25">
      <c r="B241" s="355" t="s">
        <v>483</v>
      </c>
      <c r="C241" s="357">
        <v>1</v>
      </c>
      <c r="D241" s="357"/>
      <c r="E241" s="357">
        <v>1</v>
      </c>
    </row>
    <row r="242" spans="2:5" x14ac:dyDescent="0.25">
      <c r="B242" s="355" t="s">
        <v>513</v>
      </c>
      <c r="C242" s="357">
        <v>2</v>
      </c>
      <c r="D242" s="357"/>
      <c r="E242" s="357">
        <v>2</v>
      </c>
    </row>
    <row r="243" spans="2:5" x14ac:dyDescent="0.25">
      <c r="B243" s="355" t="s">
        <v>130</v>
      </c>
      <c r="C243" s="357">
        <v>2</v>
      </c>
      <c r="D243" s="357"/>
      <c r="E243" s="357">
        <v>2</v>
      </c>
    </row>
    <row r="244" spans="2:5" x14ac:dyDescent="0.25">
      <c r="B244" s="355" t="s">
        <v>366</v>
      </c>
      <c r="C244" s="357"/>
      <c r="D244" s="357">
        <v>1</v>
      </c>
      <c r="E244" s="357">
        <v>1</v>
      </c>
    </row>
    <row r="245" spans="2:5" x14ac:dyDescent="0.25">
      <c r="B245" s="355" t="s">
        <v>315</v>
      </c>
      <c r="C245" s="357">
        <v>2</v>
      </c>
      <c r="D245" s="357"/>
      <c r="E245" s="357">
        <v>2</v>
      </c>
    </row>
    <row r="246" spans="2:5" x14ac:dyDescent="0.25">
      <c r="B246" s="355" t="s">
        <v>549</v>
      </c>
      <c r="C246" s="357">
        <v>1</v>
      </c>
      <c r="D246" s="357"/>
      <c r="E246" s="357">
        <v>1</v>
      </c>
    </row>
    <row r="247" spans="2:5" x14ac:dyDescent="0.25">
      <c r="B247" s="355" t="s">
        <v>575</v>
      </c>
      <c r="C247" s="357">
        <v>2</v>
      </c>
      <c r="D247" s="357"/>
      <c r="E247" s="357">
        <v>2</v>
      </c>
    </row>
    <row r="248" spans="2:5" x14ac:dyDescent="0.25">
      <c r="B248" s="355" t="s">
        <v>751</v>
      </c>
      <c r="C248" s="357">
        <v>18</v>
      </c>
      <c r="D248" s="357">
        <v>1</v>
      </c>
      <c r="E248" s="357">
        <v>19</v>
      </c>
    </row>
  </sheetData>
  <mergeCells count="11">
    <mergeCell ref="T83:T89"/>
    <mergeCell ref="T103:T108"/>
    <mergeCell ref="T24:T37"/>
    <mergeCell ref="T44:T49"/>
    <mergeCell ref="T64:T68"/>
    <mergeCell ref="T197:T202"/>
    <mergeCell ref="T123:T130"/>
    <mergeCell ref="T235:T237"/>
    <mergeCell ref="T139:T145"/>
    <mergeCell ref="T216:T225"/>
    <mergeCell ref="T178:T190"/>
  </mergeCells>
  <pageMargins left="0.7" right="0.7" top="0.75" bottom="0.75" header="0.3" footer="0.3"/>
  <pageSetup orientation="portrait"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tabColor rgb="FF002060"/>
  </sheetPr>
  <dimension ref="A1:CD119"/>
  <sheetViews>
    <sheetView tabSelected="1" topLeftCell="A2" zoomScale="73" zoomScaleNormal="73" workbookViewId="0">
      <pane xSplit="2" ySplit="4" topLeftCell="AY42" activePane="bottomRight" state="frozen"/>
      <selection pane="topRight" activeCell="C2" sqref="C2"/>
      <selection pane="bottomLeft" activeCell="A6" sqref="A6"/>
      <selection pane="bottomRight" activeCell="BE84" sqref="BE84"/>
    </sheetView>
  </sheetViews>
  <sheetFormatPr baseColWidth="10" defaultColWidth="11.42578125" defaultRowHeight="16.5" x14ac:dyDescent="0.25"/>
  <cols>
    <col min="1" max="1" width="25.140625" style="145" customWidth="1"/>
    <col min="2" max="2" width="9.140625" style="145" customWidth="1"/>
    <col min="3" max="3" width="25.140625" style="145" customWidth="1"/>
    <col min="4" max="4" width="18.7109375" style="145" customWidth="1"/>
    <col min="5" max="5" width="22.85546875" style="145" customWidth="1"/>
    <col min="6" max="6" width="29.42578125" style="145" customWidth="1"/>
    <col min="7" max="7" width="32.42578125" style="144" customWidth="1"/>
    <col min="8" max="8" width="19" style="145" customWidth="1"/>
    <col min="9" max="10" width="21.140625" style="144" customWidth="1"/>
    <col min="11" max="11" width="27.28515625" style="144" bestFit="1" customWidth="1"/>
    <col min="12" max="12" width="17" style="144" customWidth="1"/>
    <col min="13" max="13" width="10.7109375" style="144" customWidth="1"/>
    <col min="14" max="14" width="20.85546875" style="144" bestFit="1" customWidth="1"/>
    <col min="15" max="15" width="13.7109375" style="145" bestFit="1" customWidth="1"/>
    <col min="16" max="16" width="21.28515625" style="144" bestFit="1" customWidth="1"/>
    <col min="17" max="17" width="14.28515625" style="144" customWidth="1"/>
    <col min="18" max="18" width="5.140625" style="144" customWidth="1"/>
    <col min="19" max="19" width="37" style="144" customWidth="1"/>
    <col min="20" max="20" width="35.7109375" style="144" customWidth="1"/>
    <col min="21" max="21" width="40" style="144" customWidth="1"/>
    <col min="22" max="22" width="14.85546875" style="144" customWidth="1"/>
    <col min="23" max="23" width="15.7109375" style="144" customWidth="1"/>
    <col min="24" max="24" width="16" style="144" customWidth="1"/>
    <col min="25" max="25" width="13.85546875" style="144" customWidth="1"/>
    <col min="26" max="27" width="16.7109375" style="144" customWidth="1"/>
    <col min="28" max="28" width="19.7109375" style="144" customWidth="1"/>
    <col min="29" max="29" width="17.42578125" style="144" customWidth="1"/>
    <col min="30" max="30" width="15.42578125" style="144" customWidth="1"/>
    <col min="31" max="31" width="23.42578125" style="144" customWidth="1"/>
    <col min="32" max="32" width="11.42578125" style="144" customWidth="1"/>
    <col min="33" max="33" width="22.28515625" style="144" customWidth="1"/>
    <col min="34" max="34" width="11.42578125" style="144" customWidth="1"/>
    <col min="35" max="35" width="22.28515625" style="144" customWidth="1"/>
    <col min="36" max="36" width="23.42578125" style="144" customWidth="1"/>
    <col min="37" max="37" width="12.42578125" style="144" customWidth="1"/>
    <col min="38" max="38" width="20.140625" style="144" customWidth="1"/>
    <col min="39" max="39" width="10.7109375" style="144" customWidth="1"/>
    <col min="40" max="40" width="17.85546875" style="144" customWidth="1"/>
    <col min="41" max="41" width="18.140625" style="144" customWidth="1"/>
    <col min="42" max="42" width="18.85546875" style="144" customWidth="1"/>
    <col min="43" max="43" width="38.42578125" style="144" customWidth="1"/>
    <col min="44" max="44" width="39.85546875" style="144" customWidth="1"/>
    <col min="45" max="45" width="19" style="144" customWidth="1"/>
    <col min="46" max="46" width="15.28515625" style="144" customWidth="1"/>
    <col min="47" max="47" width="33.5703125" style="144" customWidth="1"/>
    <col min="48" max="48" width="15.85546875" style="144" customWidth="1"/>
    <col min="49" max="49" width="33.5703125" style="144" customWidth="1"/>
    <col min="50" max="50" width="47.5703125" style="144" customWidth="1"/>
    <col min="51" max="51" width="37.5703125" style="144" customWidth="1"/>
    <col min="52" max="52" width="17.28515625" style="144" customWidth="1"/>
    <col min="53" max="53" width="16.42578125" style="144" customWidth="1"/>
    <col min="54" max="54" width="21.42578125" style="144" customWidth="1"/>
    <col min="55" max="55" width="21.7109375" style="144" customWidth="1"/>
    <col min="56" max="56" width="19.42578125" style="144" customWidth="1"/>
    <col min="57" max="57" width="84.140625" style="144" customWidth="1"/>
    <col min="58" max="59" width="11.42578125" style="144"/>
    <col min="60" max="60" width="43.28515625" style="144" customWidth="1"/>
    <col min="61" max="16384" width="11.42578125" style="144"/>
  </cols>
  <sheetData>
    <row r="1" spans="1:82" ht="17.25" thickBot="1" x14ac:dyDescent="0.3"/>
    <row r="2" spans="1:82" ht="71.25" customHeight="1" x14ac:dyDescent="0.25">
      <c r="A2" s="516"/>
      <c r="B2" s="470" t="s">
        <v>80</v>
      </c>
      <c r="C2" s="471"/>
      <c r="D2" s="471"/>
      <c r="E2" s="471"/>
      <c r="F2" s="471"/>
      <c r="G2" s="471"/>
      <c r="H2" s="471"/>
      <c r="I2" s="471"/>
      <c r="J2" s="471"/>
      <c r="K2" s="472"/>
      <c r="L2" s="491" t="s">
        <v>80</v>
      </c>
      <c r="M2" s="471"/>
      <c r="N2" s="471"/>
      <c r="O2" s="471"/>
      <c r="P2" s="471"/>
      <c r="Q2" s="472"/>
      <c r="R2" s="491" t="s">
        <v>80</v>
      </c>
      <c r="S2" s="471"/>
      <c r="T2" s="471"/>
      <c r="U2" s="471"/>
      <c r="V2" s="471"/>
      <c r="W2" s="471"/>
      <c r="X2" s="471"/>
      <c r="Y2" s="471"/>
      <c r="Z2" s="471"/>
      <c r="AA2" s="471"/>
      <c r="AB2" s="471"/>
      <c r="AC2" s="471"/>
      <c r="AD2" s="472"/>
      <c r="AE2" s="471" t="s">
        <v>80</v>
      </c>
      <c r="AF2" s="471"/>
      <c r="AG2" s="471"/>
      <c r="AH2" s="471"/>
      <c r="AI2" s="471"/>
      <c r="AJ2" s="471"/>
      <c r="AK2" s="471"/>
      <c r="AL2" s="471"/>
      <c r="AM2" s="471"/>
      <c r="AN2" s="471"/>
      <c r="AO2" s="471"/>
      <c r="AP2" s="491" t="s">
        <v>80</v>
      </c>
      <c r="AQ2" s="471"/>
      <c r="AR2" s="471"/>
      <c r="AS2" s="472"/>
      <c r="AT2" s="491" t="s">
        <v>80</v>
      </c>
      <c r="AU2" s="471"/>
      <c r="AV2" s="471"/>
      <c r="AW2" s="471"/>
      <c r="AX2" s="471"/>
      <c r="AY2" s="472"/>
      <c r="AZ2" s="491" t="s">
        <v>80</v>
      </c>
      <c r="BA2" s="471"/>
      <c r="BB2" s="471"/>
      <c r="BC2" s="471"/>
      <c r="BD2" s="471"/>
      <c r="BE2" s="498"/>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row>
    <row r="3" spans="1:82" ht="26.25" customHeight="1" x14ac:dyDescent="0.25">
      <c r="A3" s="516"/>
      <c r="B3" s="484" t="s">
        <v>10</v>
      </c>
      <c r="C3" s="485"/>
      <c r="D3" s="485"/>
      <c r="E3" s="485"/>
      <c r="F3" s="485"/>
      <c r="G3" s="485"/>
      <c r="H3" s="485"/>
      <c r="I3" s="485"/>
      <c r="J3" s="485"/>
      <c r="K3" s="486"/>
      <c r="L3" s="504" t="s">
        <v>31</v>
      </c>
      <c r="M3" s="505"/>
      <c r="N3" s="505"/>
      <c r="O3" s="505"/>
      <c r="P3" s="505"/>
      <c r="Q3" s="506"/>
      <c r="R3" s="502" t="s">
        <v>81</v>
      </c>
      <c r="S3" s="503"/>
      <c r="T3" s="503"/>
      <c r="U3" s="503"/>
      <c r="V3" s="503"/>
      <c r="W3" s="503"/>
      <c r="X3" s="503"/>
      <c r="Y3" s="503"/>
      <c r="Z3" s="503"/>
      <c r="AA3" s="503"/>
      <c r="AB3" s="503"/>
      <c r="AC3" s="503"/>
      <c r="AD3" s="503"/>
      <c r="AE3" s="510" t="s">
        <v>82</v>
      </c>
      <c r="AF3" s="511"/>
      <c r="AG3" s="511"/>
      <c r="AH3" s="511"/>
      <c r="AI3" s="511"/>
      <c r="AJ3" s="511"/>
      <c r="AK3" s="511"/>
      <c r="AL3" s="511"/>
      <c r="AM3" s="511"/>
      <c r="AN3" s="511"/>
      <c r="AO3" s="512"/>
      <c r="AP3" s="481" t="s">
        <v>83</v>
      </c>
      <c r="AQ3" s="482"/>
      <c r="AR3" s="482"/>
      <c r="AS3" s="483"/>
      <c r="AT3" s="492" t="s">
        <v>84</v>
      </c>
      <c r="AU3" s="493"/>
      <c r="AV3" s="493"/>
      <c r="AW3" s="493"/>
      <c r="AX3" s="493"/>
      <c r="AY3" s="494"/>
      <c r="AZ3" s="475" t="s">
        <v>75</v>
      </c>
      <c r="BA3" s="476"/>
      <c r="BB3" s="476"/>
      <c r="BC3" s="476"/>
      <c r="BD3" s="476"/>
      <c r="BE3" s="477"/>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row>
    <row r="4" spans="1:82" ht="33.75" customHeight="1" thickBot="1" x14ac:dyDescent="0.3">
      <c r="A4" s="517"/>
      <c r="B4" s="487"/>
      <c r="C4" s="488"/>
      <c r="D4" s="488"/>
      <c r="E4" s="488"/>
      <c r="F4" s="488"/>
      <c r="G4" s="488"/>
      <c r="H4" s="488"/>
      <c r="I4" s="488"/>
      <c r="J4" s="488"/>
      <c r="K4" s="489"/>
      <c r="L4" s="507"/>
      <c r="M4" s="508"/>
      <c r="N4" s="508"/>
      <c r="O4" s="508"/>
      <c r="P4" s="508"/>
      <c r="Q4" s="509"/>
      <c r="R4" s="499" t="s">
        <v>33</v>
      </c>
      <c r="S4" s="500"/>
      <c r="T4" s="500"/>
      <c r="U4" s="501"/>
      <c r="V4" s="473" t="s">
        <v>41</v>
      </c>
      <c r="W4" s="474"/>
      <c r="X4" s="474"/>
      <c r="Y4" s="490"/>
      <c r="Z4" s="473" t="s">
        <v>50</v>
      </c>
      <c r="AA4" s="490"/>
      <c r="AB4" s="473" t="s">
        <v>54</v>
      </c>
      <c r="AC4" s="474"/>
      <c r="AD4" s="474"/>
      <c r="AE4" s="513"/>
      <c r="AF4" s="514"/>
      <c r="AG4" s="514"/>
      <c r="AH4" s="514"/>
      <c r="AI4" s="514"/>
      <c r="AJ4" s="514"/>
      <c r="AK4" s="514"/>
      <c r="AL4" s="514"/>
      <c r="AM4" s="514"/>
      <c r="AN4" s="514"/>
      <c r="AO4" s="515"/>
      <c r="AP4" s="299" t="s">
        <v>63</v>
      </c>
      <c r="AQ4" s="481" t="s">
        <v>85</v>
      </c>
      <c r="AR4" s="482"/>
      <c r="AS4" s="483"/>
      <c r="AT4" s="495" t="s">
        <v>69</v>
      </c>
      <c r="AU4" s="497"/>
      <c r="AV4" s="497"/>
      <c r="AW4" s="497"/>
      <c r="AX4" s="495" t="s">
        <v>72</v>
      </c>
      <c r="AY4" s="496"/>
      <c r="AZ4" s="478"/>
      <c r="BA4" s="479"/>
      <c r="BB4" s="479"/>
      <c r="BC4" s="479"/>
      <c r="BD4" s="479"/>
      <c r="BE4" s="480"/>
      <c r="BF4" s="528" t="s">
        <v>86</v>
      </c>
      <c r="BG4" s="529"/>
      <c r="BH4" s="529"/>
      <c r="BI4" s="146"/>
      <c r="BJ4" s="146"/>
      <c r="BK4" s="146"/>
      <c r="BL4" s="146"/>
      <c r="BM4" s="146"/>
      <c r="BN4" s="146"/>
      <c r="BO4" s="146"/>
      <c r="BP4" s="146"/>
      <c r="BQ4" s="146"/>
      <c r="BR4" s="146"/>
      <c r="BS4" s="146"/>
      <c r="BT4" s="146"/>
      <c r="BU4" s="146"/>
      <c r="BV4" s="146"/>
      <c r="BW4" s="146"/>
      <c r="BX4" s="146"/>
      <c r="BY4" s="146"/>
      <c r="BZ4" s="146"/>
      <c r="CA4" s="146"/>
      <c r="CB4" s="146"/>
      <c r="CC4" s="146"/>
      <c r="CD4" s="146"/>
    </row>
    <row r="5" spans="1:82" ht="66.75" thickBot="1" x14ac:dyDescent="0.3">
      <c r="A5" s="162" t="s">
        <v>8</v>
      </c>
      <c r="B5" s="163" t="s">
        <v>87</v>
      </c>
      <c r="C5" s="164" t="s">
        <v>88</v>
      </c>
      <c r="D5" s="164" t="s">
        <v>89</v>
      </c>
      <c r="E5" s="164" t="s">
        <v>90</v>
      </c>
      <c r="F5" s="164" t="s">
        <v>19</v>
      </c>
      <c r="G5" s="164" t="s">
        <v>91</v>
      </c>
      <c r="H5" s="164" t="s">
        <v>92</v>
      </c>
      <c r="I5" s="164" t="s">
        <v>93</v>
      </c>
      <c r="J5" s="164" t="s">
        <v>27</v>
      </c>
      <c r="K5" s="164" t="s">
        <v>94</v>
      </c>
      <c r="L5" s="165" t="s">
        <v>95</v>
      </c>
      <c r="M5" s="166" t="s">
        <v>96</v>
      </c>
      <c r="N5" s="166" t="s">
        <v>97</v>
      </c>
      <c r="O5" s="166" t="s">
        <v>98</v>
      </c>
      <c r="P5" s="165" t="s">
        <v>99</v>
      </c>
      <c r="Q5" s="165" t="s">
        <v>100</v>
      </c>
      <c r="R5" s="167" t="s">
        <v>101</v>
      </c>
      <c r="S5" s="168" t="s">
        <v>35</v>
      </c>
      <c r="T5" s="168" t="s">
        <v>37</v>
      </c>
      <c r="U5" s="168" t="s">
        <v>39</v>
      </c>
      <c r="V5" s="168" t="s">
        <v>42</v>
      </c>
      <c r="W5" s="168" t="s">
        <v>44</v>
      </c>
      <c r="X5" s="168" t="s">
        <v>46</v>
      </c>
      <c r="Y5" s="168" t="s">
        <v>48</v>
      </c>
      <c r="Z5" s="168" t="s">
        <v>51</v>
      </c>
      <c r="AA5" s="168" t="s">
        <v>53</v>
      </c>
      <c r="AB5" s="168" t="s">
        <v>55</v>
      </c>
      <c r="AC5" s="168" t="s">
        <v>57</v>
      </c>
      <c r="AD5" s="168" t="s">
        <v>59</v>
      </c>
      <c r="AE5" s="169" t="s">
        <v>102</v>
      </c>
      <c r="AF5" s="169" t="s">
        <v>103</v>
      </c>
      <c r="AG5" s="169" t="s">
        <v>104</v>
      </c>
      <c r="AH5" s="169" t="s">
        <v>103</v>
      </c>
      <c r="AI5" s="169" t="s">
        <v>105</v>
      </c>
      <c r="AJ5" s="169" t="s">
        <v>106</v>
      </c>
      <c r="AK5" s="169" t="s">
        <v>107</v>
      </c>
      <c r="AL5" s="169" t="s">
        <v>108</v>
      </c>
      <c r="AM5" s="169" t="s">
        <v>109</v>
      </c>
      <c r="AN5" s="169" t="s">
        <v>110</v>
      </c>
      <c r="AO5" s="169" t="s">
        <v>111</v>
      </c>
      <c r="AP5" s="170" t="s">
        <v>64</v>
      </c>
      <c r="AQ5" s="170" t="s">
        <v>112</v>
      </c>
      <c r="AR5" s="170" t="s">
        <v>113</v>
      </c>
      <c r="AS5" s="171" t="s">
        <v>114</v>
      </c>
      <c r="AT5" s="154" t="s">
        <v>115</v>
      </c>
      <c r="AU5" s="155" t="s">
        <v>116</v>
      </c>
      <c r="AV5" s="155" t="s">
        <v>117</v>
      </c>
      <c r="AW5" s="156" t="s">
        <v>118</v>
      </c>
      <c r="AX5" s="157" t="s">
        <v>119</v>
      </c>
      <c r="AY5" s="155" t="s">
        <v>120</v>
      </c>
      <c r="AZ5" s="158" t="s">
        <v>121</v>
      </c>
      <c r="BA5" s="159" t="s">
        <v>122</v>
      </c>
      <c r="BB5" s="160" t="s">
        <v>123</v>
      </c>
      <c r="BC5" s="159" t="s">
        <v>124</v>
      </c>
      <c r="BD5" s="159" t="s">
        <v>125</v>
      </c>
      <c r="BE5" s="161" t="s">
        <v>126</v>
      </c>
      <c r="BF5" s="164" t="s">
        <v>127</v>
      </c>
      <c r="BG5" s="164" t="s">
        <v>128</v>
      </c>
      <c r="BH5" s="164" t="s">
        <v>129</v>
      </c>
      <c r="BI5" s="146"/>
      <c r="BJ5" s="146"/>
      <c r="BK5" s="146"/>
      <c r="BL5" s="146"/>
      <c r="BM5" s="146"/>
      <c r="BN5" s="146"/>
      <c r="BO5" s="146"/>
      <c r="BP5" s="146"/>
      <c r="BQ5" s="146"/>
      <c r="BR5" s="146"/>
      <c r="BS5" s="146"/>
      <c r="BT5" s="146"/>
      <c r="BU5" s="146"/>
      <c r="BV5" s="146"/>
      <c r="BW5" s="146"/>
      <c r="BX5" s="146"/>
      <c r="BY5" s="146"/>
      <c r="BZ5" s="146"/>
      <c r="CA5" s="146"/>
      <c r="CB5" s="146"/>
      <c r="CC5" s="146"/>
      <c r="CD5" s="146"/>
    </row>
    <row r="6" spans="1:82" ht="143.25" customHeight="1" x14ac:dyDescent="0.25">
      <c r="A6" s="346" t="s">
        <v>130</v>
      </c>
      <c r="B6" s="407" t="s">
        <v>131</v>
      </c>
      <c r="C6" s="407" t="s">
        <v>132</v>
      </c>
      <c r="D6" s="407" t="s">
        <v>133</v>
      </c>
      <c r="E6" s="458" t="s">
        <v>134</v>
      </c>
      <c r="F6" s="221" t="s">
        <v>135</v>
      </c>
      <c r="G6" s="413" t="str">
        <f>IF(E6&lt;&gt;"",CONCATENATE("Posibilidad de afectación ",C6," por ",D6," debido a ",E6),"")</f>
        <v>Posibilidad de afectación reputacional por registros inadecuados en el aplicativo websafi debido a inconsistencias en los documentos que presentan para realizar ingresos de bienes muebles y publicaciones</v>
      </c>
      <c r="H6" s="407" t="s">
        <v>136</v>
      </c>
      <c r="I6" s="461">
        <v>150</v>
      </c>
      <c r="J6" s="428" t="s">
        <v>137</v>
      </c>
      <c r="K6" s="434" t="s">
        <v>138</v>
      </c>
      <c r="L6" s="431" t="str">
        <f>IFERROR(VLOOKUP(M6,'4.Criterios'!$E$5:$F$9,2,0),"")</f>
        <v>Media</v>
      </c>
      <c r="M6" s="425">
        <f>IF(I6&lt;&gt;"",VLOOKUP(I6,'4.Criterios'!$B$5:$F$9,4,1),"")</f>
        <v>0.6</v>
      </c>
      <c r="N6" s="419" t="str">
        <f>IFERROR(VLOOKUP(O6,'4.Criterios'!$E$14:$F$18,2,0),"")</f>
        <v>Moderado</v>
      </c>
      <c r="O6" s="425">
        <f>IFERROR(IF(C6='4.Criterios'!$B$12,VLOOKUP(K6,'4.Criterios'!$B$14:$F$18,4,0),IF(C6='4.Criterios'!$C$12,VLOOKUP(K6,'4.Criterios'!$C$14:$F$18,3,0),"")),)</f>
        <v>0.6</v>
      </c>
      <c r="P6" s="431" t="str">
        <f>IFERROR(VLOOKUP(CONCATENATE(L6,N6),Niveles!$B$3:$E$27,4,0),"")</f>
        <v>Moderado</v>
      </c>
      <c r="Q6" s="445">
        <f>IFERROR(VLOOKUP(CONCATENATE(L6,N6),Niveles!$B$3:$F$27,5,0),"")</f>
        <v>11</v>
      </c>
      <c r="R6" s="177">
        <v>1</v>
      </c>
      <c r="S6" s="200" t="s">
        <v>139</v>
      </c>
      <c r="T6" s="199" t="s">
        <v>140</v>
      </c>
      <c r="U6" s="199" t="s">
        <v>141</v>
      </c>
      <c r="V6" s="177" t="s">
        <v>142</v>
      </c>
      <c r="W6" s="177" t="s">
        <v>143</v>
      </c>
      <c r="X6" s="175">
        <f>IFERROR(VLOOKUP(V6,'4.Criterios'!$I$6:$K$8,3,0)+VLOOKUP(W6,'4.Criterios'!$I$9:$K$10,3,0),"")</f>
        <v>0.4</v>
      </c>
      <c r="Y6" s="176" t="str">
        <f>IFERROR(VLOOKUP(V6,Niveles!$H$25:$I$27,2,0),"")</f>
        <v>Probabilidad</v>
      </c>
      <c r="Z6" s="451">
        <f ca="1">IFERROR(M6-AK6,"")</f>
        <v>0.34799999999999998</v>
      </c>
      <c r="AA6" s="451">
        <f ca="1">IFERROR(O6-AM6,"")</f>
        <v>0.15000000000000002</v>
      </c>
      <c r="AB6" s="177" t="s">
        <v>144</v>
      </c>
      <c r="AC6" s="177" t="s">
        <v>145</v>
      </c>
      <c r="AD6" s="177" t="s">
        <v>146</v>
      </c>
      <c r="AE6" s="178" t="str">
        <f>IFERROR(VLOOKUP(AF6,'4.Criterios'!$D$5:$F$9,3,1),"")</f>
        <v>Baja</v>
      </c>
      <c r="AF6" s="141">
        <f t="shared" ref="AF6" si="0">IFERROR(IF(Y6="Probabilidad",(M6*(1-X6)),IF(Y6="Impacto",M6,"")),"")</f>
        <v>0.36</v>
      </c>
      <c r="AG6" s="178" t="str">
        <f>IFERROR(VLOOKUP(AH6,'4.Criterios'!$D$14:$F$18,3,1),"")</f>
        <v>Moderado</v>
      </c>
      <c r="AH6" s="179">
        <f t="shared" ref="AH6" si="1">IFERROR(IF(Y6="Impacto",(O6*(1-X6)),IF(Y6="Probabilidad",O6,"")),"")</f>
        <v>0.6</v>
      </c>
      <c r="AI6" s="178" t="str">
        <f>IFERROR(VLOOKUP(CONCATENATE(AE6,AG6),Niveles!$B$3:$E$27,4,0),"")</f>
        <v>Moderado</v>
      </c>
      <c r="AJ6" s="431" t="str">
        <f ca="1">OFFSET(AE5,6-COUNTBLANK(AE6:AE11),0,1,1)</f>
        <v>Baja</v>
      </c>
      <c r="AK6" s="442">
        <f ca="1">OFFSET(AF5,6-COUNTBLANK(AF6:AF11),0,1,1)</f>
        <v>0.252</v>
      </c>
      <c r="AL6" s="419" t="str">
        <f ca="1">OFFSET(AG5,6-COUNTBLANK(AG6:AG11),0,1,1)</f>
        <v>Moderado</v>
      </c>
      <c r="AM6" s="442">
        <f ca="1">OFFSET(AH5,6-COUNTBLANK(AH6:AH11),0,1,1)</f>
        <v>0.44999999999999996</v>
      </c>
      <c r="AN6" s="431" t="str">
        <f ca="1">OFFSET(AI5,6-COUNTBLANK(AI6:AI11),0,1,1)</f>
        <v>Moderado</v>
      </c>
      <c r="AO6" s="445">
        <f ca="1">IFERROR(VLOOKUP(CONCATENATE(AJ6,AL6),[2]Niveles!$B$3:$F$27,5,0),"")</f>
        <v>10</v>
      </c>
      <c r="AP6" s="173" t="s">
        <v>147</v>
      </c>
      <c r="AQ6" s="180" t="s">
        <v>148</v>
      </c>
      <c r="AR6" s="180" t="s">
        <v>149</v>
      </c>
      <c r="AS6" s="181">
        <v>45260</v>
      </c>
      <c r="AT6" s="223">
        <v>45216</v>
      </c>
      <c r="AU6" s="331" t="s">
        <v>150</v>
      </c>
      <c r="AV6" s="243" t="s">
        <v>151</v>
      </c>
      <c r="AW6" s="245" t="s">
        <v>152</v>
      </c>
      <c r="AX6" s="224" t="s">
        <v>153</v>
      </c>
      <c r="AY6" s="226" t="s">
        <v>154</v>
      </c>
      <c r="AZ6" s="223" t="s">
        <v>155</v>
      </c>
      <c r="BA6" s="224" t="s">
        <v>155</v>
      </c>
      <c r="BB6" s="243" t="s">
        <v>155</v>
      </c>
      <c r="BC6" s="225" t="s">
        <v>155</v>
      </c>
      <c r="BD6" s="224" t="s">
        <v>156</v>
      </c>
      <c r="BE6" s="283" t="s">
        <v>157</v>
      </c>
      <c r="BF6" s="522" t="s">
        <v>158</v>
      </c>
      <c r="BG6" s="522" t="s">
        <v>158</v>
      </c>
      <c r="BH6" s="413" t="s">
        <v>157</v>
      </c>
    </row>
    <row r="7" spans="1:82" ht="82.5" x14ac:dyDescent="0.25">
      <c r="A7" s="347" t="s">
        <v>130</v>
      </c>
      <c r="B7" s="408"/>
      <c r="C7" s="408"/>
      <c r="D7" s="408"/>
      <c r="E7" s="459"/>
      <c r="F7" s="182" t="s">
        <v>159</v>
      </c>
      <c r="G7" s="414"/>
      <c r="H7" s="408"/>
      <c r="I7" s="462"/>
      <c r="J7" s="429"/>
      <c r="K7" s="435"/>
      <c r="L7" s="432"/>
      <c r="M7" s="426"/>
      <c r="N7" s="420"/>
      <c r="O7" s="426"/>
      <c r="P7" s="432"/>
      <c r="Q7" s="446"/>
      <c r="R7" s="187">
        <v>2</v>
      </c>
      <c r="S7" s="184" t="s">
        <v>160</v>
      </c>
      <c r="T7" s="184" t="s">
        <v>161</v>
      </c>
      <c r="U7" s="184" t="s">
        <v>162</v>
      </c>
      <c r="V7" s="183" t="s">
        <v>163</v>
      </c>
      <c r="W7" s="183" t="s">
        <v>143</v>
      </c>
      <c r="X7" s="185">
        <f>IFERROR(VLOOKUP(V7,'4.Criterios'!$I$6:$K$8,3,0)+VLOOKUP(W7,'4.Criterios'!$I$9:$K$10,3,0),"")</f>
        <v>0.3</v>
      </c>
      <c r="Y7" s="186" t="str">
        <f>IFERROR(VLOOKUP(V7,Niveles!$H$25:$I$27,2,0),"")</f>
        <v>Probabilidad</v>
      </c>
      <c r="Z7" s="452"/>
      <c r="AA7" s="452"/>
      <c r="AB7" s="187" t="s">
        <v>164</v>
      </c>
      <c r="AC7" s="187" t="s">
        <v>165</v>
      </c>
      <c r="AD7" s="187" t="s">
        <v>166</v>
      </c>
      <c r="AE7" s="188" t="str">
        <f>IFERROR(VLOOKUP(AF7,'4.Criterios'!$D$5:$F$9,3,1),"")</f>
        <v>Baja</v>
      </c>
      <c r="AF7" s="142">
        <f t="shared" ref="AF7:AF11" si="2">IFERROR(IF(Y7="Probabilidad",(AF6*(1-X7)),IF(Y7="Impacto",AF6,"")),"")</f>
        <v>0.252</v>
      </c>
      <c r="AG7" s="188" t="str">
        <f>IFERROR(VLOOKUP(AH7,'4.Criterios'!$D$14:$F$18,3,1),"")</f>
        <v>Moderado</v>
      </c>
      <c r="AH7" s="189">
        <f t="shared" ref="AH7:AH11" si="3">IFERROR(IF(Y7="Impacto",(AH6*(1-X7)),IF(Y7="Probabilidad",AH6,"")),"")</f>
        <v>0.6</v>
      </c>
      <c r="AI7" s="188" t="str">
        <f>IFERROR(VLOOKUP(CONCATENATE(AE7,AG7),Niveles!$B$3:$E$27,4,0),"")</f>
        <v>Moderado</v>
      </c>
      <c r="AJ7" s="432"/>
      <c r="AK7" s="443"/>
      <c r="AL7" s="420"/>
      <c r="AM7" s="443"/>
      <c r="AN7" s="432"/>
      <c r="AO7" s="446"/>
      <c r="AP7" s="211"/>
      <c r="AQ7" s="206"/>
      <c r="AR7" s="206"/>
      <c r="AS7" s="207"/>
      <c r="AT7" s="227"/>
      <c r="AU7" s="228"/>
      <c r="AV7" s="239"/>
      <c r="AW7" s="245"/>
      <c r="AX7" s="228" t="s">
        <v>167</v>
      </c>
      <c r="AY7" s="246" t="s">
        <v>168</v>
      </c>
      <c r="AZ7" s="227"/>
      <c r="BA7" s="228"/>
      <c r="BB7" s="239"/>
      <c r="BC7" s="230"/>
      <c r="BD7" s="228"/>
      <c r="BE7" s="232"/>
      <c r="BF7" s="523"/>
      <c r="BG7" s="523"/>
      <c r="BH7" s="414"/>
    </row>
    <row r="8" spans="1:82" ht="75.75" customHeight="1" x14ac:dyDescent="0.25">
      <c r="A8" s="347" t="s">
        <v>130</v>
      </c>
      <c r="B8" s="408"/>
      <c r="C8" s="408"/>
      <c r="D8" s="408"/>
      <c r="E8" s="459"/>
      <c r="F8" s="217" t="s">
        <v>169</v>
      </c>
      <c r="G8" s="414"/>
      <c r="H8" s="408"/>
      <c r="I8" s="462"/>
      <c r="J8" s="429"/>
      <c r="K8" s="435"/>
      <c r="L8" s="432"/>
      <c r="M8" s="426"/>
      <c r="N8" s="420"/>
      <c r="O8" s="426"/>
      <c r="P8" s="432"/>
      <c r="Q8" s="446"/>
      <c r="R8" s="187">
        <v>3</v>
      </c>
      <c r="S8" s="335" t="s">
        <v>170</v>
      </c>
      <c r="T8" s="202" t="s">
        <v>171</v>
      </c>
      <c r="U8" s="202" t="s">
        <v>172</v>
      </c>
      <c r="V8" s="187" t="s">
        <v>173</v>
      </c>
      <c r="W8" s="187" t="s">
        <v>143</v>
      </c>
      <c r="X8" s="185">
        <f>IFERROR(VLOOKUP(V8,'4.Criterios'!$I$6:$K$8,3,0)+VLOOKUP(W8,'4.Criterios'!$I$9:$K$10,3,0),"")</f>
        <v>0.25</v>
      </c>
      <c r="Y8" s="186" t="str">
        <f>IFERROR(VLOOKUP(V8,Niveles!$H$25:$I$27,2,0),"")</f>
        <v>Impacto</v>
      </c>
      <c r="Z8" s="452"/>
      <c r="AA8" s="452"/>
      <c r="AB8" s="187" t="s">
        <v>144</v>
      </c>
      <c r="AC8" s="187" t="s">
        <v>165</v>
      </c>
      <c r="AD8" s="187" t="s">
        <v>166</v>
      </c>
      <c r="AE8" s="188" t="str">
        <f>IFERROR(VLOOKUP(AF8,'4.Criterios'!$D$5:$F$9,3,1),"")</f>
        <v>Baja</v>
      </c>
      <c r="AF8" s="142">
        <f t="shared" si="2"/>
        <v>0.252</v>
      </c>
      <c r="AG8" s="188" t="str">
        <f>IFERROR(VLOOKUP(AH8,'4.Criterios'!$D$14:$F$18,3,1),"")</f>
        <v>Moderado</v>
      </c>
      <c r="AH8" s="189">
        <f t="shared" si="3"/>
        <v>0.44999999999999996</v>
      </c>
      <c r="AI8" s="188" t="str">
        <f>IFERROR(VLOOKUP(CONCATENATE(AE8,AG8),Niveles!$B$3:$E$27,4,0),"")</f>
        <v>Moderado</v>
      </c>
      <c r="AJ8" s="432"/>
      <c r="AK8" s="443"/>
      <c r="AL8" s="420"/>
      <c r="AM8" s="443"/>
      <c r="AN8" s="432"/>
      <c r="AO8" s="446"/>
      <c r="AP8" s="183"/>
      <c r="AQ8" s="180"/>
      <c r="AR8" s="180"/>
      <c r="AS8" s="181"/>
      <c r="AT8" s="227"/>
      <c r="AU8" s="228"/>
      <c r="AV8" s="239"/>
      <c r="AW8" s="245"/>
      <c r="AX8" s="228"/>
      <c r="AY8" s="246" t="s">
        <v>174</v>
      </c>
      <c r="AZ8" s="227"/>
      <c r="BA8" s="228"/>
      <c r="BB8" s="239"/>
      <c r="BC8" s="230"/>
      <c r="BD8" s="228"/>
      <c r="BE8" s="232"/>
      <c r="BF8" s="523"/>
      <c r="BG8" s="523"/>
      <c r="BH8" s="414"/>
    </row>
    <row r="9" spans="1:82" ht="43.5" customHeight="1" x14ac:dyDescent="0.25">
      <c r="A9" s="347" t="s">
        <v>130</v>
      </c>
      <c r="B9" s="408"/>
      <c r="C9" s="408"/>
      <c r="D9" s="408"/>
      <c r="E9" s="459"/>
      <c r="F9" s="217" t="s">
        <v>175</v>
      </c>
      <c r="G9" s="414"/>
      <c r="H9" s="408"/>
      <c r="I9" s="462"/>
      <c r="J9" s="429"/>
      <c r="K9" s="435"/>
      <c r="L9" s="432"/>
      <c r="M9" s="426"/>
      <c r="N9" s="420"/>
      <c r="O9" s="426"/>
      <c r="P9" s="432"/>
      <c r="Q9" s="446"/>
      <c r="R9" s="187">
        <v>4</v>
      </c>
      <c r="S9" s="174"/>
      <c r="T9" s="184"/>
      <c r="U9" s="184"/>
      <c r="V9" s="187"/>
      <c r="W9" s="187"/>
      <c r="X9" s="185" t="str">
        <f>IFERROR(VLOOKUP(V9,'4.Criterios'!$I$6:$K$8,3,0)+VLOOKUP(W9,'4.Criterios'!$I$9:$K$10,3,0),"")</f>
        <v/>
      </c>
      <c r="Y9" s="186" t="str">
        <f>IFERROR(VLOOKUP(V9,Niveles!$H$25:$I$27,2,0),"")</f>
        <v/>
      </c>
      <c r="Z9" s="452"/>
      <c r="AA9" s="452"/>
      <c r="AB9" s="187"/>
      <c r="AC9" s="187"/>
      <c r="AD9" s="187"/>
      <c r="AE9" s="188" t="str">
        <f>IFERROR(VLOOKUP(AF9,'4.Criterios'!$D$5:$F$9,3,1),"")</f>
        <v/>
      </c>
      <c r="AF9" s="142" t="str">
        <f t="shared" si="2"/>
        <v/>
      </c>
      <c r="AG9" s="188" t="str">
        <f>IFERROR(VLOOKUP(AH9,'4.Criterios'!$D$14:$F$18,3,1),"")</f>
        <v/>
      </c>
      <c r="AH9" s="189" t="str">
        <f t="shared" si="3"/>
        <v/>
      </c>
      <c r="AI9" s="188" t="str">
        <f>IFERROR(VLOOKUP(CONCATENATE(AE9,AG9),Niveles!$B$3:$E$27,4,0),"")</f>
        <v/>
      </c>
      <c r="AJ9" s="432"/>
      <c r="AK9" s="443"/>
      <c r="AL9" s="420"/>
      <c r="AM9" s="443"/>
      <c r="AN9" s="432"/>
      <c r="AO9" s="446"/>
      <c r="AP9" s="187"/>
      <c r="AQ9" s="204"/>
      <c r="AR9" s="204"/>
      <c r="AS9" s="205"/>
      <c r="AT9" s="227"/>
      <c r="AU9" s="228"/>
      <c r="AV9" s="239"/>
      <c r="AW9" s="230"/>
      <c r="AX9" s="228"/>
      <c r="AY9" s="231"/>
      <c r="AZ9" s="227"/>
      <c r="BA9" s="228"/>
      <c r="BB9" s="239"/>
      <c r="BC9" s="230"/>
      <c r="BD9" s="228"/>
      <c r="BE9" s="232"/>
      <c r="BF9" s="523"/>
      <c r="BG9" s="523"/>
      <c r="BH9" s="414"/>
    </row>
    <row r="10" spans="1:82" s="254" customFormat="1" x14ac:dyDescent="0.25">
      <c r="A10" s="347" t="s">
        <v>130</v>
      </c>
      <c r="B10" s="408"/>
      <c r="C10" s="408"/>
      <c r="D10" s="408"/>
      <c r="E10" s="459"/>
      <c r="F10" s="217"/>
      <c r="G10" s="414"/>
      <c r="H10" s="408"/>
      <c r="I10" s="462"/>
      <c r="J10" s="429"/>
      <c r="K10" s="435"/>
      <c r="L10" s="432"/>
      <c r="M10" s="426"/>
      <c r="N10" s="420"/>
      <c r="O10" s="426"/>
      <c r="P10" s="432"/>
      <c r="Q10" s="446"/>
      <c r="R10" s="183">
        <v>5</v>
      </c>
      <c r="S10" s="174"/>
      <c r="T10" s="184"/>
      <c r="U10" s="184"/>
      <c r="V10" s="183"/>
      <c r="W10" s="183"/>
      <c r="X10" s="255" t="str">
        <f>IFERROR(VLOOKUP(V10,'4.Criterios'!$I$6:$K$8,3,0)+VLOOKUP(W10,'4.Criterios'!$I$9:$K$10,3,0),"")</f>
        <v/>
      </c>
      <c r="Y10" s="256" t="str">
        <f>IFERROR(VLOOKUP(V10,Niveles!$H$25:$I$27,2,0),"")</f>
        <v/>
      </c>
      <c r="Z10" s="452"/>
      <c r="AA10" s="452"/>
      <c r="AB10" s="183"/>
      <c r="AC10" s="183"/>
      <c r="AD10" s="183"/>
      <c r="AE10" s="188" t="str">
        <f>IFERROR(VLOOKUP(AF10,'4.Criterios'!$D$5:$F$9,3,1),"")</f>
        <v/>
      </c>
      <c r="AF10" s="142" t="str">
        <f t="shared" si="2"/>
        <v/>
      </c>
      <c r="AG10" s="188" t="str">
        <f>IFERROR(VLOOKUP(AH10,'4.Criterios'!$D$14:$F$18,3,1),"")</f>
        <v/>
      </c>
      <c r="AH10" s="189" t="str">
        <f t="shared" si="3"/>
        <v/>
      </c>
      <c r="AI10" s="188" t="str">
        <f>IFERROR(VLOOKUP(CONCATENATE(AE10,AG10),Niveles!$B$3:$E$27,4,0),"")</f>
        <v/>
      </c>
      <c r="AJ10" s="432"/>
      <c r="AK10" s="443"/>
      <c r="AL10" s="420"/>
      <c r="AM10" s="443"/>
      <c r="AN10" s="432"/>
      <c r="AO10" s="446"/>
      <c r="AP10" s="183"/>
      <c r="AQ10" s="180"/>
      <c r="AR10" s="180"/>
      <c r="AS10" s="181"/>
      <c r="AT10" s="257"/>
      <c r="AU10" s="258"/>
      <c r="AV10" s="259"/>
      <c r="AW10" s="260"/>
      <c r="AX10" s="258"/>
      <c r="AY10" s="261"/>
      <c r="AZ10" s="257"/>
      <c r="BA10" s="258"/>
      <c r="BB10" s="259"/>
      <c r="BC10" s="260"/>
      <c r="BD10" s="258"/>
      <c r="BE10" s="262"/>
      <c r="BF10" s="523"/>
      <c r="BG10" s="523"/>
      <c r="BH10" s="414"/>
    </row>
    <row r="11" spans="1:82" s="254" customFormat="1" ht="17.25" thickBot="1" x14ac:dyDescent="0.3">
      <c r="A11" s="348" t="s">
        <v>130</v>
      </c>
      <c r="B11" s="409"/>
      <c r="C11" s="409"/>
      <c r="D11" s="409"/>
      <c r="E11" s="460"/>
      <c r="F11" s="263"/>
      <c r="G11" s="415"/>
      <c r="H11" s="409"/>
      <c r="I11" s="463"/>
      <c r="J11" s="430"/>
      <c r="K11" s="436"/>
      <c r="L11" s="433"/>
      <c r="M11" s="427"/>
      <c r="N11" s="421"/>
      <c r="O11" s="427"/>
      <c r="P11" s="433"/>
      <c r="Q11" s="447"/>
      <c r="R11" s="190">
        <v>6</v>
      </c>
      <c r="S11" s="191"/>
      <c r="T11" s="191"/>
      <c r="U11" s="191"/>
      <c r="V11" s="190"/>
      <c r="W11" s="190"/>
      <c r="X11" s="255" t="str">
        <f>IFERROR(VLOOKUP(V11,'4.Criterios'!$I$6:$K$8,3,0)+VLOOKUP(W11,'4.Criterios'!$I$9:$K$10,3,0),"")</f>
        <v/>
      </c>
      <c r="Y11" s="256" t="str">
        <f>IFERROR(VLOOKUP(V11,Niveles!$H$25:$I$27,2,0),"")</f>
        <v/>
      </c>
      <c r="Z11" s="453"/>
      <c r="AA11" s="453"/>
      <c r="AB11" s="190"/>
      <c r="AC11" s="190"/>
      <c r="AD11" s="190"/>
      <c r="AE11" s="193" t="str">
        <f>IFERROR(VLOOKUP(AF11,'4.Criterios'!$D$5:$F$9,3,1),"")</f>
        <v/>
      </c>
      <c r="AF11" s="143" t="str">
        <f t="shared" si="2"/>
        <v/>
      </c>
      <c r="AG11" s="193" t="str">
        <f>IFERROR(VLOOKUP(AH11,'4.Criterios'!$D$14:$F$18,3,1),"")</f>
        <v/>
      </c>
      <c r="AH11" s="194" t="str">
        <f t="shared" si="3"/>
        <v/>
      </c>
      <c r="AI11" s="193" t="str">
        <f>IFERROR(VLOOKUP(CONCATENATE(AE11,AG11),Niveles!$B$3:$E$27,4,0),"")</f>
        <v/>
      </c>
      <c r="AJ11" s="433"/>
      <c r="AK11" s="444"/>
      <c r="AL11" s="421"/>
      <c r="AM11" s="444"/>
      <c r="AN11" s="433"/>
      <c r="AO11" s="447"/>
      <c r="AP11" s="190"/>
      <c r="AQ11" s="195"/>
      <c r="AR11" s="195"/>
      <c r="AS11" s="196"/>
      <c r="AT11" s="264"/>
      <c r="AU11" s="265"/>
      <c r="AV11" s="266"/>
      <c r="AW11" s="267"/>
      <c r="AX11" s="265"/>
      <c r="AY11" s="268"/>
      <c r="AZ11" s="264"/>
      <c r="BA11" s="265"/>
      <c r="BB11" s="266"/>
      <c r="BC11" s="267"/>
      <c r="BD11" s="265"/>
      <c r="BE11" s="269"/>
      <c r="BF11" s="524"/>
      <c r="BG11" s="524"/>
      <c r="BH11" s="415"/>
    </row>
    <row r="12" spans="1:82" s="254" customFormat="1" ht="176.25" customHeight="1" x14ac:dyDescent="0.25">
      <c r="A12" s="349" t="s">
        <v>130</v>
      </c>
      <c r="B12" s="422" t="s">
        <v>176</v>
      </c>
      <c r="C12" s="422" t="s">
        <v>177</v>
      </c>
      <c r="D12" s="422" t="s">
        <v>178</v>
      </c>
      <c r="E12" s="437" t="s">
        <v>179</v>
      </c>
      <c r="F12" s="270" t="s">
        <v>180</v>
      </c>
      <c r="G12" s="448" t="s">
        <v>181</v>
      </c>
      <c r="H12" s="422" t="s">
        <v>182</v>
      </c>
      <c r="I12" s="454">
        <v>30</v>
      </c>
      <c r="J12" s="454" t="s">
        <v>183</v>
      </c>
      <c r="K12" s="416" t="s">
        <v>184</v>
      </c>
      <c r="L12" s="431" t="str">
        <f>IFERROR(VLOOKUP(M12,'4.Criterios'!$E$5:$F$9,2,0),"")</f>
        <v>Media</v>
      </c>
      <c r="M12" s="425">
        <f>IF(I12&lt;&gt;"",VLOOKUP(I12,'4.Criterios'!$B$5:$F$9,4,1),"")</f>
        <v>0.6</v>
      </c>
      <c r="N12" s="419" t="str">
        <f>IFERROR(VLOOKUP(O12,'4.Criterios'!$E$14:$F$18,2,0),"")</f>
        <v>Moderado</v>
      </c>
      <c r="O12" s="425">
        <f>IFERROR(IF(C12='4.Criterios'!$B$12,VLOOKUP(K12,'4.Criterios'!$B$14:$F$18,4,0),IF(C12='4.Criterios'!$C$12,VLOOKUP(K12,'4.Criterios'!$C$14:$F$18,3,0),"")),)</f>
        <v>0.6</v>
      </c>
      <c r="P12" s="431" t="str">
        <f>IFERROR(VLOOKUP(CONCATENATE(L12,N12),Niveles!$B$3:$E$27,4,0),"")</f>
        <v>Moderado</v>
      </c>
      <c r="Q12" s="445">
        <f>IFERROR(VLOOKUP(CONCATENATE(L12,N12),Niveles!$B$3:$F$27,5,0),"")</f>
        <v>11</v>
      </c>
      <c r="R12" s="271">
        <v>1</v>
      </c>
      <c r="S12" s="272" t="s">
        <v>185</v>
      </c>
      <c r="T12" s="272" t="s">
        <v>186</v>
      </c>
      <c r="U12" s="272" t="s">
        <v>187</v>
      </c>
      <c r="V12" s="271" t="s">
        <v>142</v>
      </c>
      <c r="W12" s="271" t="s">
        <v>143</v>
      </c>
      <c r="X12" s="273">
        <f>IFERROR(VLOOKUP(V12,'4.Criterios'!$I$6:$K$8,3,0)+VLOOKUP(W12,'4.Criterios'!$I$9:$K$10,3,0),"")</f>
        <v>0.4</v>
      </c>
      <c r="Y12" s="274" t="str">
        <f>IFERROR(VLOOKUP(V12,Niveles!$H$25:$I$27,2,0),"")</f>
        <v>Probabilidad</v>
      </c>
      <c r="Z12" s="464">
        <f ca="1">IFERROR(M12-AK12,"")</f>
        <v>0.24</v>
      </c>
      <c r="AA12" s="464">
        <f ca="1">IFERROR(O12-AM12,"")</f>
        <v>0.15000000000000002</v>
      </c>
      <c r="AB12" s="271" t="s">
        <v>144</v>
      </c>
      <c r="AC12" s="271" t="s">
        <v>165</v>
      </c>
      <c r="AD12" s="271" t="s">
        <v>166</v>
      </c>
      <c r="AE12" s="178" t="str">
        <f>IFERROR(VLOOKUP(AF12,'4.Criterios'!$D$5:$F$9,3,1),"")</f>
        <v>Baja</v>
      </c>
      <c r="AF12" s="141">
        <f t="shared" ref="AF12" si="4">IFERROR(IF(Y12="Probabilidad",(M12*(1-X12)),IF(Y12="Impacto",M12,"")),"")</f>
        <v>0.36</v>
      </c>
      <c r="AG12" s="178" t="str">
        <f>IFERROR(VLOOKUP(AH12,'4.Criterios'!$D$14:$F$18,3,1),"")</f>
        <v>Moderado</v>
      </c>
      <c r="AH12" s="179">
        <f t="shared" ref="AH12" si="5">IFERROR(IF(Y12="Impacto",(O12*(1-X12)),IF(Y12="Probabilidad",O12,"")),"")</f>
        <v>0.6</v>
      </c>
      <c r="AI12" s="178" t="str">
        <f>IFERROR(VLOOKUP(CONCATENATE(AE12,AG12),Niveles!$B$3:$E$27,4,0),"")</f>
        <v>Moderado</v>
      </c>
      <c r="AJ12" s="431" t="str">
        <f t="shared" ref="AJ12:AN12" ca="1" si="6">OFFSET(AE11,6-COUNTBLANK(AE12:AE17),0,1,1)</f>
        <v>Baja</v>
      </c>
      <c r="AK12" s="442">
        <f t="shared" ca="1" si="6"/>
        <v>0.36</v>
      </c>
      <c r="AL12" s="419" t="str">
        <f t="shared" ca="1" si="6"/>
        <v>Moderado</v>
      </c>
      <c r="AM12" s="442">
        <f t="shared" ca="1" si="6"/>
        <v>0.44999999999999996</v>
      </c>
      <c r="AN12" s="431" t="str">
        <f t="shared" ca="1" si="6"/>
        <v>Moderado</v>
      </c>
      <c r="AO12" s="445">
        <f ca="1">IFERROR(VLOOKUP(CONCATENATE(AJ12,AL12),[2]Niveles!$B$3:$F$27,5,0),"")</f>
        <v>10</v>
      </c>
      <c r="AP12" s="275" t="s">
        <v>147</v>
      </c>
      <c r="AQ12" s="276" t="s">
        <v>188</v>
      </c>
      <c r="AR12" s="276" t="s">
        <v>189</v>
      </c>
      <c r="AS12" s="277">
        <v>45247</v>
      </c>
      <c r="AT12" s="278">
        <v>45217</v>
      </c>
      <c r="AU12" s="279" t="s">
        <v>190</v>
      </c>
      <c r="AV12" s="280" t="s">
        <v>151</v>
      </c>
      <c r="AW12" s="281" t="s">
        <v>191</v>
      </c>
      <c r="AX12" s="279"/>
      <c r="AY12" s="261" t="s">
        <v>192</v>
      </c>
      <c r="AZ12" s="278" t="s">
        <v>155</v>
      </c>
      <c r="BA12" s="279" t="s">
        <v>155</v>
      </c>
      <c r="BB12" s="280" t="s">
        <v>156</v>
      </c>
      <c r="BC12" s="281" t="s">
        <v>156</v>
      </c>
      <c r="BD12" s="279" t="s">
        <v>156</v>
      </c>
      <c r="BE12" s="283" t="s">
        <v>193</v>
      </c>
      <c r="BF12" s="525" t="s">
        <v>158</v>
      </c>
      <c r="BG12" s="525" t="s">
        <v>158</v>
      </c>
      <c r="BH12" s="448" t="s">
        <v>194</v>
      </c>
    </row>
    <row r="13" spans="1:82" s="254" customFormat="1" ht="128.25" customHeight="1" x14ac:dyDescent="0.25">
      <c r="A13" s="350" t="s">
        <v>130</v>
      </c>
      <c r="B13" s="423"/>
      <c r="C13" s="423"/>
      <c r="D13" s="423"/>
      <c r="E13" s="438"/>
      <c r="F13" s="284" t="s">
        <v>195</v>
      </c>
      <c r="G13" s="449"/>
      <c r="H13" s="423"/>
      <c r="I13" s="455"/>
      <c r="J13" s="455"/>
      <c r="K13" s="417"/>
      <c r="L13" s="432"/>
      <c r="M13" s="426"/>
      <c r="N13" s="420"/>
      <c r="O13" s="426"/>
      <c r="P13" s="432"/>
      <c r="Q13" s="446"/>
      <c r="R13" s="271">
        <v>2</v>
      </c>
      <c r="S13" s="339" t="s">
        <v>189</v>
      </c>
      <c r="T13" s="272" t="s">
        <v>196</v>
      </c>
      <c r="U13" s="272" t="s">
        <v>197</v>
      </c>
      <c r="V13" s="271" t="s">
        <v>173</v>
      </c>
      <c r="W13" s="271" t="s">
        <v>143</v>
      </c>
      <c r="X13" s="285">
        <f>IFERROR(VLOOKUP(V13,'4.Criterios'!$I$6:$K$8,3,0)+VLOOKUP(W13,'4.Criterios'!$I$9:$K$10,3,0),"")</f>
        <v>0.25</v>
      </c>
      <c r="Y13" s="286" t="str">
        <f>IFERROR(VLOOKUP(V13,Niveles!$H$25:$I$27,2,0),"")</f>
        <v>Impacto</v>
      </c>
      <c r="Z13" s="465"/>
      <c r="AA13" s="465"/>
      <c r="AB13" s="271" t="s">
        <v>144</v>
      </c>
      <c r="AC13" s="271" t="s">
        <v>165</v>
      </c>
      <c r="AD13" s="271" t="s">
        <v>166</v>
      </c>
      <c r="AE13" s="188" t="str">
        <f>IFERROR(VLOOKUP(AF13,'4.Criterios'!$D$5:$F$9,3,1),"")</f>
        <v>Baja</v>
      </c>
      <c r="AF13" s="142">
        <f t="shared" ref="AF13:AF17" si="7">IFERROR(IF(Y13="Probabilidad",(AF12*(1-X13)),IF(Y13="Impacto",AF12,"")),"")</f>
        <v>0.36</v>
      </c>
      <c r="AG13" s="188" t="str">
        <f>IFERROR(VLOOKUP(AH13,'4.Criterios'!$D$14:$F$18,3,1),"")</f>
        <v>Moderado</v>
      </c>
      <c r="AH13" s="189">
        <f t="shared" ref="AH13:AH17" si="8">IFERROR(IF(Y13="Impacto",(AH12*(1-X13)),IF(Y13="Probabilidad",AH12,"")),"")</f>
        <v>0.44999999999999996</v>
      </c>
      <c r="AI13" s="188" t="str">
        <f>IFERROR(VLOOKUP(CONCATENATE(AE13,AG13),Niveles!$B$3:$E$27,4,0),"")</f>
        <v>Moderado</v>
      </c>
      <c r="AJ13" s="432"/>
      <c r="AK13" s="443"/>
      <c r="AL13" s="420"/>
      <c r="AM13" s="443"/>
      <c r="AN13" s="432"/>
      <c r="AO13" s="446"/>
      <c r="AP13" s="271" t="s">
        <v>147</v>
      </c>
      <c r="AQ13" s="276" t="s">
        <v>198</v>
      </c>
      <c r="AR13" s="180" t="s">
        <v>199</v>
      </c>
      <c r="AS13" s="277">
        <v>45291</v>
      </c>
      <c r="AT13" s="257">
        <v>45218</v>
      </c>
      <c r="AU13" s="258" t="s">
        <v>200</v>
      </c>
      <c r="AV13" s="259" t="s">
        <v>151</v>
      </c>
      <c r="AW13" s="258" t="s">
        <v>201</v>
      </c>
      <c r="AX13" s="258"/>
      <c r="AY13" s="261" t="s">
        <v>202</v>
      </c>
      <c r="AZ13" s="257"/>
      <c r="BA13" s="258"/>
      <c r="BB13" s="259"/>
      <c r="BC13" s="260"/>
      <c r="BD13" s="258"/>
      <c r="BE13" s="262"/>
      <c r="BF13" s="526"/>
      <c r="BG13" s="526"/>
      <c r="BH13" s="449"/>
    </row>
    <row r="14" spans="1:82" s="254" customFormat="1" x14ac:dyDescent="0.25">
      <c r="A14" s="350" t="s">
        <v>130</v>
      </c>
      <c r="B14" s="423"/>
      <c r="C14" s="423"/>
      <c r="D14" s="423"/>
      <c r="E14" s="438"/>
      <c r="F14" s="284"/>
      <c r="G14" s="449"/>
      <c r="H14" s="423"/>
      <c r="I14" s="455"/>
      <c r="J14" s="455"/>
      <c r="K14" s="417"/>
      <c r="L14" s="432"/>
      <c r="M14" s="426"/>
      <c r="N14" s="420"/>
      <c r="O14" s="426"/>
      <c r="P14" s="432"/>
      <c r="Q14" s="446"/>
      <c r="R14" s="271">
        <v>3</v>
      </c>
      <c r="S14" s="276"/>
      <c r="T14" s="272"/>
      <c r="U14" s="272"/>
      <c r="V14" s="271"/>
      <c r="W14" s="271"/>
      <c r="X14" s="285" t="str">
        <f>IFERROR(VLOOKUP(V14,'4.Criterios'!$I$6:$K$8,3,0)+VLOOKUP(W14,'4.Criterios'!$I$9:$K$10,3,0),"")</f>
        <v/>
      </c>
      <c r="Y14" s="286" t="str">
        <f>IFERROR(VLOOKUP(V14,Niveles!$H$25:$I$27,2,0),"")</f>
        <v/>
      </c>
      <c r="Z14" s="465"/>
      <c r="AA14" s="465"/>
      <c r="AB14" s="271"/>
      <c r="AC14" s="271"/>
      <c r="AD14" s="271"/>
      <c r="AE14" s="188" t="str">
        <f>IFERROR(VLOOKUP(AF14,'4.Criterios'!$D$5:$F$9,3,1),"")</f>
        <v/>
      </c>
      <c r="AF14" s="142" t="str">
        <f t="shared" si="7"/>
        <v/>
      </c>
      <c r="AG14" s="188" t="str">
        <f>IFERROR(VLOOKUP(AH14,'4.Criterios'!$D$14:$F$18,3,1),"")</f>
        <v/>
      </c>
      <c r="AH14" s="189" t="str">
        <f t="shared" si="8"/>
        <v/>
      </c>
      <c r="AI14" s="188" t="str">
        <f>IFERROR(VLOOKUP(CONCATENATE(AE14,AG14),Niveles!$B$3:$E$27,4,0),"")</f>
        <v/>
      </c>
      <c r="AJ14" s="432"/>
      <c r="AK14" s="443"/>
      <c r="AL14" s="420"/>
      <c r="AM14" s="443"/>
      <c r="AN14" s="432"/>
      <c r="AO14" s="446"/>
      <c r="AP14" s="271"/>
      <c r="AQ14" s="276"/>
      <c r="AR14" s="276"/>
      <c r="AS14" s="277"/>
      <c r="AT14" s="257"/>
      <c r="AU14" s="258"/>
      <c r="AV14" s="259"/>
      <c r="AW14" s="260"/>
      <c r="AX14" s="258"/>
      <c r="AY14" s="261"/>
      <c r="AZ14" s="257"/>
      <c r="BA14" s="258"/>
      <c r="BB14" s="259"/>
      <c r="BC14" s="260"/>
      <c r="BD14" s="258"/>
      <c r="BE14" s="262"/>
      <c r="BF14" s="526"/>
      <c r="BG14" s="526"/>
      <c r="BH14" s="449"/>
    </row>
    <row r="15" spans="1:82" s="254" customFormat="1" x14ac:dyDescent="0.25">
      <c r="A15" s="350" t="s">
        <v>130</v>
      </c>
      <c r="B15" s="423"/>
      <c r="C15" s="423"/>
      <c r="D15" s="423"/>
      <c r="E15" s="438"/>
      <c r="F15" s="284"/>
      <c r="G15" s="449"/>
      <c r="H15" s="423"/>
      <c r="I15" s="455"/>
      <c r="J15" s="455"/>
      <c r="K15" s="417"/>
      <c r="L15" s="432"/>
      <c r="M15" s="426"/>
      <c r="N15" s="420"/>
      <c r="O15" s="426"/>
      <c r="P15" s="432"/>
      <c r="Q15" s="446"/>
      <c r="R15" s="271">
        <v>4</v>
      </c>
      <c r="S15" s="272"/>
      <c r="T15" s="272"/>
      <c r="U15" s="272"/>
      <c r="V15" s="271"/>
      <c r="W15" s="271"/>
      <c r="X15" s="285" t="str">
        <f>IFERROR(VLOOKUP(V15,'4.Criterios'!$I$6:$K$8,3,0)+VLOOKUP(W15,'4.Criterios'!$I$9:$K$10,3,0),"")</f>
        <v/>
      </c>
      <c r="Y15" s="286" t="str">
        <f>IFERROR(VLOOKUP(V15,Niveles!$H$25:$I$27,2,0),"")</f>
        <v/>
      </c>
      <c r="Z15" s="465"/>
      <c r="AA15" s="465"/>
      <c r="AB15" s="271"/>
      <c r="AC15" s="271"/>
      <c r="AD15" s="271"/>
      <c r="AE15" s="188" t="str">
        <f>IFERROR(VLOOKUP(AF15,'4.Criterios'!$D$5:$F$9,3,1),"")</f>
        <v/>
      </c>
      <c r="AF15" s="142" t="str">
        <f t="shared" si="7"/>
        <v/>
      </c>
      <c r="AG15" s="188" t="str">
        <f>IFERROR(VLOOKUP(AH15,'4.Criterios'!$D$14:$F$18,3,1),"")</f>
        <v/>
      </c>
      <c r="AH15" s="189" t="str">
        <f t="shared" si="8"/>
        <v/>
      </c>
      <c r="AI15" s="188" t="str">
        <f>IFERROR(VLOOKUP(CONCATENATE(AE15,AG15),Niveles!$B$3:$E$27,4,0),"")</f>
        <v/>
      </c>
      <c r="AJ15" s="432"/>
      <c r="AK15" s="443"/>
      <c r="AL15" s="420"/>
      <c r="AM15" s="443"/>
      <c r="AN15" s="432"/>
      <c r="AO15" s="446"/>
      <c r="AP15" s="271"/>
      <c r="AQ15" s="276"/>
      <c r="AR15" s="276"/>
      <c r="AS15" s="277"/>
      <c r="AT15" s="257"/>
      <c r="AU15" s="258"/>
      <c r="AV15" s="259"/>
      <c r="AW15" s="260"/>
      <c r="AX15" s="258"/>
      <c r="AY15" s="261"/>
      <c r="AZ15" s="257"/>
      <c r="BA15" s="258"/>
      <c r="BB15" s="259"/>
      <c r="BC15" s="260"/>
      <c r="BD15" s="258"/>
      <c r="BE15" s="262"/>
      <c r="BF15" s="526"/>
      <c r="BG15" s="526"/>
      <c r="BH15" s="449"/>
    </row>
    <row r="16" spans="1:82" s="254" customFormat="1" x14ac:dyDescent="0.25">
      <c r="A16" s="350" t="s">
        <v>130</v>
      </c>
      <c r="B16" s="423"/>
      <c r="C16" s="423"/>
      <c r="D16" s="423"/>
      <c r="E16" s="438"/>
      <c r="F16" s="284"/>
      <c r="G16" s="449"/>
      <c r="H16" s="423"/>
      <c r="I16" s="455"/>
      <c r="J16" s="455"/>
      <c r="K16" s="417"/>
      <c r="L16" s="432"/>
      <c r="M16" s="426"/>
      <c r="N16" s="420"/>
      <c r="O16" s="426"/>
      <c r="P16" s="432"/>
      <c r="Q16" s="446"/>
      <c r="R16" s="271">
        <v>5</v>
      </c>
      <c r="S16" s="272"/>
      <c r="T16" s="272"/>
      <c r="U16" s="272"/>
      <c r="V16" s="271"/>
      <c r="W16" s="271"/>
      <c r="X16" s="285" t="str">
        <f>IFERROR(VLOOKUP(V16,'4.Criterios'!$I$6:$K$8,3,0)+VLOOKUP(W16,'4.Criterios'!$I$9:$K$10,3,0),"")</f>
        <v/>
      </c>
      <c r="Y16" s="286" t="str">
        <f>IFERROR(VLOOKUP(V16,Niveles!$H$25:$I$27,2,0),"")</f>
        <v/>
      </c>
      <c r="Z16" s="465"/>
      <c r="AA16" s="465"/>
      <c r="AB16" s="271"/>
      <c r="AC16" s="271"/>
      <c r="AD16" s="271"/>
      <c r="AE16" s="188" t="str">
        <f>IFERROR(VLOOKUP(AF16,'4.Criterios'!$D$5:$F$9,3,1),"")</f>
        <v/>
      </c>
      <c r="AF16" s="142" t="str">
        <f t="shared" si="7"/>
        <v/>
      </c>
      <c r="AG16" s="188" t="str">
        <f>IFERROR(VLOOKUP(AH16,'4.Criterios'!$D$14:$F$18,3,1),"")</f>
        <v/>
      </c>
      <c r="AH16" s="189" t="str">
        <f t="shared" si="8"/>
        <v/>
      </c>
      <c r="AI16" s="188" t="str">
        <f>IFERROR(VLOOKUP(CONCATENATE(AE16,AG16),Niveles!$B$3:$E$27,4,0),"")</f>
        <v/>
      </c>
      <c r="AJ16" s="432"/>
      <c r="AK16" s="443"/>
      <c r="AL16" s="420"/>
      <c r="AM16" s="443"/>
      <c r="AN16" s="432"/>
      <c r="AO16" s="446"/>
      <c r="AP16" s="271"/>
      <c r="AQ16" s="276"/>
      <c r="AR16" s="276"/>
      <c r="AS16" s="277"/>
      <c r="AT16" s="257"/>
      <c r="AU16" s="258"/>
      <c r="AV16" s="259"/>
      <c r="AW16" s="260"/>
      <c r="AX16" s="258"/>
      <c r="AY16" s="261"/>
      <c r="AZ16" s="257"/>
      <c r="BA16" s="258"/>
      <c r="BB16" s="259"/>
      <c r="BC16" s="260"/>
      <c r="BD16" s="258"/>
      <c r="BE16" s="262"/>
      <c r="BF16" s="526"/>
      <c r="BG16" s="526"/>
      <c r="BH16" s="449"/>
    </row>
    <row r="17" spans="1:60" s="254" customFormat="1" ht="17.25" thickBot="1" x14ac:dyDescent="0.3">
      <c r="A17" s="351" t="s">
        <v>130</v>
      </c>
      <c r="B17" s="424"/>
      <c r="C17" s="424"/>
      <c r="D17" s="424"/>
      <c r="E17" s="439"/>
      <c r="F17" s="287"/>
      <c r="G17" s="450"/>
      <c r="H17" s="424"/>
      <c r="I17" s="456"/>
      <c r="J17" s="456"/>
      <c r="K17" s="418"/>
      <c r="L17" s="433"/>
      <c r="M17" s="427"/>
      <c r="N17" s="421"/>
      <c r="O17" s="427"/>
      <c r="P17" s="433"/>
      <c r="Q17" s="447"/>
      <c r="R17" s="288">
        <v>6</v>
      </c>
      <c r="S17" s="289"/>
      <c r="T17" s="289"/>
      <c r="U17" s="289"/>
      <c r="V17" s="288"/>
      <c r="W17" s="288"/>
      <c r="X17" s="285" t="str">
        <f>IFERROR(VLOOKUP(V17,'4.Criterios'!$I$6:$K$8,3,0)+VLOOKUP(W17,'4.Criterios'!$I$9:$K$10,3,0),"")</f>
        <v/>
      </c>
      <c r="Y17" s="286" t="str">
        <f>IFERROR(VLOOKUP(V17,Niveles!$H$25:$I$27,2,0),"")</f>
        <v/>
      </c>
      <c r="Z17" s="466"/>
      <c r="AA17" s="466"/>
      <c r="AB17" s="288"/>
      <c r="AC17" s="288"/>
      <c r="AD17" s="288"/>
      <c r="AE17" s="193" t="str">
        <f>IFERROR(VLOOKUP(AF17,'4.Criterios'!$D$5:$F$9,3,1),"")</f>
        <v/>
      </c>
      <c r="AF17" s="143" t="str">
        <f t="shared" si="7"/>
        <v/>
      </c>
      <c r="AG17" s="193" t="str">
        <f>IFERROR(VLOOKUP(AH17,'4.Criterios'!$D$14:$F$18,3,1),"")</f>
        <v/>
      </c>
      <c r="AH17" s="194" t="str">
        <f t="shared" si="8"/>
        <v/>
      </c>
      <c r="AI17" s="193" t="str">
        <f>IFERROR(VLOOKUP(CONCATENATE(AE17,AG17),Niveles!$B$3:$E$27,4,0),"")</f>
        <v/>
      </c>
      <c r="AJ17" s="433"/>
      <c r="AK17" s="444"/>
      <c r="AL17" s="421"/>
      <c r="AM17" s="444"/>
      <c r="AN17" s="433"/>
      <c r="AO17" s="447"/>
      <c r="AP17" s="288"/>
      <c r="AQ17" s="290"/>
      <c r="AR17" s="290"/>
      <c r="AS17" s="291"/>
      <c r="AT17" s="264"/>
      <c r="AU17" s="265"/>
      <c r="AV17" s="266"/>
      <c r="AW17" s="267"/>
      <c r="AX17" s="265"/>
      <c r="AY17" s="268"/>
      <c r="AZ17" s="264"/>
      <c r="BA17" s="265"/>
      <c r="BB17" s="266"/>
      <c r="BC17" s="267"/>
      <c r="BD17" s="265"/>
      <c r="BE17" s="269"/>
      <c r="BF17" s="527"/>
      <c r="BG17" s="527"/>
      <c r="BH17" s="450"/>
    </row>
    <row r="18" spans="1:60" ht="115.5" x14ac:dyDescent="0.25">
      <c r="A18" s="346" t="s">
        <v>203</v>
      </c>
      <c r="B18" s="407" t="s">
        <v>204</v>
      </c>
      <c r="C18" s="407" t="s">
        <v>132</v>
      </c>
      <c r="D18" s="407" t="s">
        <v>205</v>
      </c>
      <c r="E18" s="458" t="s">
        <v>206</v>
      </c>
      <c r="F18" s="221" t="s">
        <v>207</v>
      </c>
      <c r="G18" s="413" t="str">
        <f>IF(E18&lt;&gt;"",CONCATENATE("Posibilidad de afectación ",C18," por ",D18," debido a ",E18),"")</f>
        <v>Posibilidad de afectación reputacional por demoras en la suscripción de procesos contractuales debido a retrasos en la estructuración, revisión y aprobación del trámite precontractual</v>
      </c>
      <c r="H18" s="407" t="s">
        <v>136</v>
      </c>
      <c r="I18" s="428">
        <v>230</v>
      </c>
      <c r="J18" s="428" t="s">
        <v>208</v>
      </c>
      <c r="K18" s="434" t="s">
        <v>138</v>
      </c>
      <c r="L18" s="431" t="str">
        <f>IFERROR(VLOOKUP(M18,'4.Criterios'!$E$5:$F$9,2,0),"")</f>
        <v>Media</v>
      </c>
      <c r="M18" s="425">
        <f>IF(I18&lt;&gt;"",VLOOKUP(I18,'4.Criterios'!$B$5:$F$9,4,1),"")</f>
        <v>0.6</v>
      </c>
      <c r="N18" s="419" t="str">
        <f>IFERROR(VLOOKUP(O18,'4.Criterios'!$E$14:$F$18,2,0),"")</f>
        <v>Moderado</v>
      </c>
      <c r="O18" s="425">
        <f>IFERROR(IF(C18='4.Criterios'!$B$12,VLOOKUP(K18,'4.Criterios'!$B$14:$F$18,4,0),IF(C18='4.Criterios'!$C$12,VLOOKUP(K18,'4.Criterios'!$C$14:$F$18,3,0),"")),)</f>
        <v>0.6</v>
      </c>
      <c r="P18" s="431" t="str">
        <f>IFERROR(VLOOKUP(CONCATENATE(L18,N18),Niveles!$B$3:$E$27,4,0),"")</f>
        <v>Moderado</v>
      </c>
      <c r="Q18" s="445">
        <f>IFERROR(VLOOKUP(CONCATENATE(L18,N18),Niveles!$B$3:$F$27,5,0),"")</f>
        <v>11</v>
      </c>
      <c r="R18" s="173">
        <v>1</v>
      </c>
      <c r="S18" s="272" t="s">
        <v>209</v>
      </c>
      <c r="T18" s="174" t="s">
        <v>210</v>
      </c>
      <c r="U18" s="174" t="s">
        <v>211</v>
      </c>
      <c r="V18" s="173" t="s">
        <v>142</v>
      </c>
      <c r="W18" s="173" t="s">
        <v>143</v>
      </c>
      <c r="X18" s="175">
        <f>IFERROR(VLOOKUP(V18,'4.Criterios'!$I$6:$K$8,3,0)+VLOOKUP(W18,'4.Criterios'!$I$9:$K$10,3,0),"")</f>
        <v>0.4</v>
      </c>
      <c r="Y18" s="176" t="str">
        <f>IFERROR(VLOOKUP(V18,Niveles!$H$25:$I$27,2,0),"")</f>
        <v>Probabilidad</v>
      </c>
      <c r="Z18" s="451">
        <f ca="1">IFERROR(M18-AK18,"")</f>
        <v>0.34799999999999998</v>
      </c>
      <c r="AA18" s="451">
        <f ca="1">IFERROR(O18-AM18,"")</f>
        <v>0.15000000000000002</v>
      </c>
      <c r="AB18" s="177" t="s">
        <v>164</v>
      </c>
      <c r="AC18" s="177" t="s">
        <v>165</v>
      </c>
      <c r="AD18" s="177" t="s">
        <v>166</v>
      </c>
      <c r="AE18" s="178" t="str">
        <f>IFERROR(VLOOKUP(AF18,'4.Criterios'!$D$5:$F$9,3,1),"")</f>
        <v>Baja</v>
      </c>
      <c r="AF18" s="141">
        <f>IFERROR(IF(Y18="Probabilidad",(M18*(1-X18)),IF(Y18="Impacto",M18,"")),"")</f>
        <v>0.36</v>
      </c>
      <c r="AG18" s="178" t="str">
        <f>IFERROR(VLOOKUP(AH18,'4.Criterios'!$D$14:$F$18,3,1),"")</f>
        <v>Moderado</v>
      </c>
      <c r="AH18" s="179">
        <f>IFERROR(IF(Y18="Impacto",(O18*(1-X18)),IF(Y18="Probabilidad",O18,"")),"")</f>
        <v>0.6</v>
      </c>
      <c r="AI18" s="178" t="str">
        <f>IFERROR(VLOOKUP(CONCATENATE(AE18,AG18),Niveles!$B$3:$E$27,4,0),"")</f>
        <v>Moderado</v>
      </c>
      <c r="AJ18" s="431" t="str">
        <f t="shared" ref="AJ18:AN18" ca="1" si="9">OFFSET(AE17,6-COUNTBLANK(AE18:AE23),0,1,1)</f>
        <v>Baja</v>
      </c>
      <c r="AK18" s="442">
        <f t="shared" ca="1" si="9"/>
        <v>0.252</v>
      </c>
      <c r="AL18" s="419" t="str">
        <f t="shared" ca="1" si="9"/>
        <v>Moderado</v>
      </c>
      <c r="AM18" s="442">
        <f t="shared" ca="1" si="9"/>
        <v>0.44999999999999996</v>
      </c>
      <c r="AN18" s="431" t="str">
        <f t="shared" ca="1" si="9"/>
        <v>Moderado</v>
      </c>
      <c r="AO18" s="445">
        <f ca="1">IFERROR(VLOOKUP(CONCATENATE(AJ18,AL18),[2]Niveles!$B$3:$F$27,5,0),"")</f>
        <v>10</v>
      </c>
      <c r="AP18" s="173" t="s">
        <v>147</v>
      </c>
      <c r="AQ18" s="180" t="s">
        <v>212</v>
      </c>
      <c r="AR18" s="184" t="s">
        <v>213</v>
      </c>
      <c r="AS18" s="181">
        <v>45291</v>
      </c>
      <c r="AT18" s="223">
        <v>45216</v>
      </c>
      <c r="AU18" s="224" t="s">
        <v>214</v>
      </c>
      <c r="AV18" s="224" t="s">
        <v>151</v>
      </c>
      <c r="AW18" s="222" t="s">
        <v>215</v>
      </c>
      <c r="AX18" s="225" t="s">
        <v>216</v>
      </c>
      <c r="AY18" s="226" t="s">
        <v>217</v>
      </c>
      <c r="AZ18" s="223" t="s">
        <v>155</v>
      </c>
      <c r="BA18" s="224" t="s">
        <v>155</v>
      </c>
      <c r="BB18" s="224" t="s">
        <v>155</v>
      </c>
      <c r="BC18" s="222" t="s">
        <v>155</v>
      </c>
      <c r="BD18" s="225" t="s">
        <v>156</v>
      </c>
      <c r="BE18" s="283" t="s">
        <v>157</v>
      </c>
      <c r="BF18" s="522" t="s">
        <v>158</v>
      </c>
      <c r="BG18" s="522" t="s">
        <v>158</v>
      </c>
      <c r="BH18" s="413" t="s">
        <v>218</v>
      </c>
    </row>
    <row r="19" spans="1:60" ht="186" customHeight="1" x14ac:dyDescent="0.25">
      <c r="A19" s="347" t="s">
        <v>203</v>
      </c>
      <c r="B19" s="408"/>
      <c r="C19" s="408"/>
      <c r="D19" s="408"/>
      <c r="E19" s="459"/>
      <c r="F19" s="182" t="s">
        <v>219</v>
      </c>
      <c r="G19" s="414"/>
      <c r="H19" s="408"/>
      <c r="I19" s="429"/>
      <c r="J19" s="429"/>
      <c r="K19" s="435"/>
      <c r="L19" s="432"/>
      <c r="M19" s="426"/>
      <c r="N19" s="420"/>
      <c r="O19" s="426"/>
      <c r="P19" s="432"/>
      <c r="Q19" s="446"/>
      <c r="R19" s="183">
        <v>2</v>
      </c>
      <c r="S19" s="184" t="s">
        <v>220</v>
      </c>
      <c r="T19" s="184" t="s">
        <v>221</v>
      </c>
      <c r="U19" s="184" t="s">
        <v>222</v>
      </c>
      <c r="V19" s="183" t="s">
        <v>163</v>
      </c>
      <c r="W19" s="183" t="s">
        <v>143</v>
      </c>
      <c r="X19" s="185">
        <f>IFERROR(VLOOKUP(V19,'4.Criterios'!$I$6:$K$8,3,0)+VLOOKUP(W19,'4.Criterios'!$I$9:$K$10,3,0),"")</f>
        <v>0.3</v>
      </c>
      <c r="Y19" s="186" t="str">
        <f>IFERROR(VLOOKUP(V19,Niveles!$H$25:$I$27,2,0),"")</f>
        <v>Probabilidad</v>
      </c>
      <c r="Z19" s="452"/>
      <c r="AA19" s="452"/>
      <c r="AB19" s="187" t="s">
        <v>144</v>
      </c>
      <c r="AC19" s="187" t="s">
        <v>165</v>
      </c>
      <c r="AD19" s="187" t="s">
        <v>166</v>
      </c>
      <c r="AE19" s="188" t="str">
        <f>IFERROR(VLOOKUP(AF19,'4.Criterios'!$D$5:$F$9,3,1),"")</f>
        <v>Baja</v>
      </c>
      <c r="AF19" s="142">
        <f>IFERROR(IF(Y19="Probabilidad",(AF18*(1-X19)),IF(Y19="Impacto",AF18,"")),"")</f>
        <v>0.252</v>
      </c>
      <c r="AG19" s="188" t="str">
        <f>IFERROR(VLOOKUP(AH19,'4.Criterios'!$D$14:$F$18,3,1),"")</f>
        <v>Moderado</v>
      </c>
      <c r="AH19" s="189">
        <f>IFERROR(IF(Y19="Impacto",(AH18*(1-X19)),IF(Y19="Probabilidad",AH18,"")),"")</f>
        <v>0.6</v>
      </c>
      <c r="AI19" s="188" t="str">
        <f>IFERROR(VLOOKUP(CONCATENATE(AE19,AG19),Niveles!$B$3:$E$27,4,0),"")</f>
        <v>Moderado</v>
      </c>
      <c r="AJ19" s="432"/>
      <c r="AK19" s="443"/>
      <c r="AL19" s="420"/>
      <c r="AM19" s="443"/>
      <c r="AN19" s="432"/>
      <c r="AO19" s="446"/>
      <c r="AP19" s="183" t="s">
        <v>147</v>
      </c>
      <c r="AQ19" s="180" t="s">
        <v>223</v>
      </c>
      <c r="AR19" s="184" t="s">
        <v>220</v>
      </c>
      <c r="AS19" s="181">
        <v>45169</v>
      </c>
      <c r="AT19" s="223">
        <v>45216</v>
      </c>
      <c r="AU19" s="228" t="s">
        <v>224</v>
      </c>
      <c r="AV19" s="228" t="s">
        <v>151</v>
      </c>
      <c r="AW19" s="229" t="s">
        <v>225</v>
      </c>
      <c r="AX19" s="230" t="s">
        <v>226</v>
      </c>
      <c r="AY19" s="231" t="s">
        <v>227</v>
      </c>
      <c r="AZ19" s="227"/>
      <c r="BA19" s="228"/>
      <c r="BB19" s="228"/>
      <c r="BC19" s="229"/>
      <c r="BD19" s="230"/>
      <c r="BE19" s="232"/>
      <c r="BF19" s="523"/>
      <c r="BG19" s="523"/>
      <c r="BH19" s="414"/>
    </row>
    <row r="20" spans="1:60" ht="53.25" customHeight="1" x14ac:dyDescent="0.25">
      <c r="A20" s="347" t="s">
        <v>203</v>
      </c>
      <c r="B20" s="408"/>
      <c r="C20" s="408"/>
      <c r="D20" s="408"/>
      <c r="E20" s="459"/>
      <c r="F20" s="217" t="s">
        <v>228</v>
      </c>
      <c r="G20" s="414"/>
      <c r="H20" s="408"/>
      <c r="I20" s="429"/>
      <c r="J20" s="429"/>
      <c r="K20" s="435"/>
      <c r="L20" s="432"/>
      <c r="M20" s="426"/>
      <c r="N20" s="420"/>
      <c r="O20" s="426"/>
      <c r="P20" s="432"/>
      <c r="Q20" s="446"/>
      <c r="R20" s="183">
        <v>3</v>
      </c>
      <c r="S20" s="184" t="s">
        <v>229</v>
      </c>
      <c r="T20" s="184" t="s">
        <v>230</v>
      </c>
      <c r="U20" s="184" t="s">
        <v>231</v>
      </c>
      <c r="V20" s="183" t="s">
        <v>173</v>
      </c>
      <c r="W20" s="183" t="s">
        <v>143</v>
      </c>
      <c r="X20" s="185">
        <f>IFERROR(VLOOKUP(V20,'4.Criterios'!$I$6:$K$8,3,0)+VLOOKUP(W20,'4.Criterios'!$I$9:$K$10,3,0),"")</f>
        <v>0.25</v>
      </c>
      <c r="Y20" s="186" t="str">
        <f>IFERROR(VLOOKUP(V20,Niveles!$H$25:$I$27,2,0),"")</f>
        <v>Impacto</v>
      </c>
      <c r="Z20" s="452"/>
      <c r="AA20" s="452"/>
      <c r="AB20" s="187" t="s">
        <v>144</v>
      </c>
      <c r="AC20" s="187" t="s">
        <v>165</v>
      </c>
      <c r="AD20" s="187" t="s">
        <v>166</v>
      </c>
      <c r="AE20" s="188" t="str">
        <f>IFERROR(VLOOKUP(AF20,'4.Criterios'!$D$5:$F$9,3,1),"")</f>
        <v>Baja</v>
      </c>
      <c r="AF20" s="142">
        <f>IFERROR(IF(Y20="Probabilidad",(AF19*(1-X20)),IF(Y20="Impacto",AF19,"")),"")</f>
        <v>0.252</v>
      </c>
      <c r="AG20" s="188" t="str">
        <f>IFERROR(VLOOKUP(AH20,'4.Criterios'!$D$14:$F$18,3,1),"")</f>
        <v>Moderado</v>
      </c>
      <c r="AH20" s="189">
        <f>IFERROR(IF(Y20="Impacto",(AH19*(1-X20)),IF(Y20="Probabilidad",AH19,"")),"")</f>
        <v>0.44999999999999996</v>
      </c>
      <c r="AI20" s="188" t="str">
        <f>IFERROR(VLOOKUP(CONCATENATE(AE20,AG20),Niveles!$B$3:$E$27,4,0),"")</f>
        <v>Moderado</v>
      </c>
      <c r="AJ20" s="432"/>
      <c r="AK20" s="443"/>
      <c r="AL20" s="420"/>
      <c r="AM20" s="443"/>
      <c r="AN20" s="432"/>
      <c r="AO20" s="446"/>
      <c r="AP20" s="183"/>
      <c r="AQ20" s="180"/>
      <c r="AR20" s="180"/>
      <c r="AS20" s="181"/>
      <c r="AT20" s="227"/>
      <c r="AU20" s="228"/>
      <c r="AV20" s="228"/>
      <c r="AW20" s="229"/>
      <c r="AX20" s="230"/>
      <c r="AY20" s="231" t="s">
        <v>232</v>
      </c>
      <c r="AZ20" s="227"/>
      <c r="BA20" s="228"/>
      <c r="BB20" s="228"/>
      <c r="BC20" s="229"/>
      <c r="BD20" s="230"/>
      <c r="BE20" s="232"/>
      <c r="BF20" s="523"/>
      <c r="BG20" s="523"/>
      <c r="BH20" s="414"/>
    </row>
    <row r="21" spans="1:60" ht="49.5" x14ac:dyDescent="0.25">
      <c r="A21" s="347" t="s">
        <v>203</v>
      </c>
      <c r="B21" s="408"/>
      <c r="C21" s="408"/>
      <c r="D21" s="408"/>
      <c r="E21" s="459"/>
      <c r="F21" s="217" t="s">
        <v>233</v>
      </c>
      <c r="G21" s="414"/>
      <c r="H21" s="408"/>
      <c r="I21" s="429"/>
      <c r="J21" s="429"/>
      <c r="K21" s="435"/>
      <c r="L21" s="432"/>
      <c r="M21" s="426"/>
      <c r="N21" s="420"/>
      <c r="O21" s="426"/>
      <c r="P21" s="432"/>
      <c r="Q21" s="446"/>
      <c r="R21" s="183">
        <v>4</v>
      </c>
      <c r="S21" s="184"/>
      <c r="T21" s="184"/>
      <c r="U21" s="184"/>
      <c r="V21" s="183"/>
      <c r="W21" s="183"/>
      <c r="X21" s="185" t="str">
        <f>IFERROR(VLOOKUP(V21,'4.Criterios'!$I$6:$K$8,3,0)+VLOOKUP(W21,'4.Criterios'!$I$9:$K$10,3,0),"")</f>
        <v/>
      </c>
      <c r="Y21" s="186"/>
      <c r="Z21" s="452"/>
      <c r="AA21" s="452"/>
      <c r="AB21" s="187"/>
      <c r="AC21" s="187"/>
      <c r="AD21" s="187"/>
      <c r="AE21" s="188" t="str">
        <f>IFERROR(VLOOKUP(AF21,'4.Criterios'!$D$5:$F$9,3,1),"")</f>
        <v/>
      </c>
      <c r="AF21" s="142" t="str">
        <f>IFERROR(IF(Y21="Probabilidad",(AF20*(1-X21)),IF(Y21="Impacto",AF20,"")),"")</f>
        <v/>
      </c>
      <c r="AG21" s="188" t="str">
        <f>IFERROR(VLOOKUP(AH21,'4.Criterios'!$D$14:$F$18,3,1),"")</f>
        <v/>
      </c>
      <c r="AH21" s="189" t="str">
        <f>IFERROR(IF(Y21="Impacto",(AH20*(1-X21)),IF(Y21="Probabilidad",AH20,"")),"")</f>
        <v/>
      </c>
      <c r="AI21" s="188" t="str">
        <f>IFERROR(VLOOKUP(CONCATENATE(AE21,AG21),Niveles!$B$3:$E$27,4,0),"")</f>
        <v/>
      </c>
      <c r="AJ21" s="432"/>
      <c r="AK21" s="443"/>
      <c r="AL21" s="420"/>
      <c r="AM21" s="443"/>
      <c r="AN21" s="432"/>
      <c r="AO21" s="446"/>
      <c r="AP21" s="183"/>
      <c r="AQ21" s="180"/>
      <c r="AR21" s="180"/>
      <c r="AS21" s="181"/>
      <c r="AT21" s="227"/>
      <c r="AU21" s="228"/>
      <c r="AV21" s="228"/>
      <c r="AW21" s="229"/>
      <c r="AX21" s="230"/>
      <c r="AY21" s="231"/>
      <c r="AZ21" s="227"/>
      <c r="BA21" s="228"/>
      <c r="BB21" s="228"/>
      <c r="BC21" s="229"/>
      <c r="BD21" s="230"/>
      <c r="BE21" s="232"/>
      <c r="BF21" s="523"/>
      <c r="BG21" s="523"/>
      <c r="BH21" s="414"/>
    </row>
    <row r="22" spans="1:60" ht="66" x14ac:dyDescent="0.25">
      <c r="A22" s="347" t="s">
        <v>203</v>
      </c>
      <c r="B22" s="408"/>
      <c r="C22" s="408"/>
      <c r="D22" s="408"/>
      <c r="E22" s="459"/>
      <c r="F22" s="217" t="s">
        <v>234</v>
      </c>
      <c r="G22" s="414"/>
      <c r="H22" s="408"/>
      <c r="I22" s="429"/>
      <c r="J22" s="429"/>
      <c r="K22" s="435"/>
      <c r="L22" s="432"/>
      <c r="M22" s="426"/>
      <c r="N22" s="420"/>
      <c r="O22" s="426"/>
      <c r="P22" s="432"/>
      <c r="Q22" s="446"/>
      <c r="R22" s="183">
        <v>5</v>
      </c>
      <c r="S22" s="184"/>
      <c r="T22" s="184"/>
      <c r="U22" s="184"/>
      <c r="V22" s="183"/>
      <c r="W22" s="183"/>
      <c r="X22" s="185" t="str">
        <f>IFERROR(VLOOKUP(V22,'4.Criterios'!$I$6:$K$8,3,0)+VLOOKUP(W22,'4.Criterios'!$I$9:$K$10,3,0),"")</f>
        <v/>
      </c>
      <c r="Y22" s="186" t="str">
        <f>IFERROR(VLOOKUP(V22,Niveles!$H$25:$I$27,2,0),"")</f>
        <v/>
      </c>
      <c r="Z22" s="452"/>
      <c r="AA22" s="452"/>
      <c r="AB22" s="187"/>
      <c r="AC22" s="187"/>
      <c r="AD22" s="187"/>
      <c r="AE22" s="188" t="str">
        <f>IFERROR(VLOOKUP(AF22,'4.Criterios'!$D$5:$F$9,3,1),"")</f>
        <v/>
      </c>
      <c r="AF22" s="142" t="str">
        <f>IFERROR(IF(Y22="Probabilidad",(AF21*(1-X22)),IF(Y22="Impacto",AF21,"")),"")</f>
        <v/>
      </c>
      <c r="AG22" s="188" t="str">
        <f>IFERROR(VLOOKUP(AH22,'4.Criterios'!$D$14:$F$18,3,1),"")</f>
        <v/>
      </c>
      <c r="AH22" s="189" t="str">
        <f>IFERROR(IF(Y22="Impacto",(AH21*(1-X22)),IF(Y22="Probabilidad",AH21,"")),"")</f>
        <v/>
      </c>
      <c r="AI22" s="188" t="str">
        <f>IFERROR(VLOOKUP(CONCATENATE(AE22,AG22),Niveles!$B$3:$E$27,4,0),"")</f>
        <v/>
      </c>
      <c r="AJ22" s="432"/>
      <c r="AK22" s="443"/>
      <c r="AL22" s="420"/>
      <c r="AM22" s="443"/>
      <c r="AN22" s="432"/>
      <c r="AO22" s="446"/>
      <c r="AP22" s="183"/>
      <c r="AQ22" s="180"/>
      <c r="AR22" s="180"/>
      <c r="AS22" s="181"/>
      <c r="AT22" s="227"/>
      <c r="AU22" s="228"/>
      <c r="AV22" s="228"/>
      <c r="AW22" s="229"/>
      <c r="AX22" s="230"/>
      <c r="AY22" s="231"/>
      <c r="AZ22" s="227"/>
      <c r="BA22" s="228"/>
      <c r="BB22" s="228"/>
      <c r="BC22" s="229"/>
      <c r="BD22" s="230"/>
      <c r="BE22" s="232"/>
      <c r="BF22" s="523"/>
      <c r="BG22" s="523"/>
      <c r="BH22" s="414"/>
    </row>
    <row r="23" spans="1:60" ht="17.25" thickBot="1" x14ac:dyDescent="0.3">
      <c r="A23" s="348" t="s">
        <v>203</v>
      </c>
      <c r="B23" s="409"/>
      <c r="C23" s="409"/>
      <c r="D23" s="409"/>
      <c r="E23" s="460"/>
      <c r="F23" s="182"/>
      <c r="G23" s="415"/>
      <c r="H23" s="409"/>
      <c r="I23" s="430"/>
      <c r="J23" s="430"/>
      <c r="K23" s="436"/>
      <c r="L23" s="433"/>
      <c r="M23" s="427"/>
      <c r="N23" s="421"/>
      <c r="O23" s="427"/>
      <c r="P23" s="433"/>
      <c r="Q23" s="447"/>
      <c r="R23" s="190">
        <v>6</v>
      </c>
      <c r="S23" s="191"/>
      <c r="T23" s="191"/>
      <c r="U23" s="191"/>
      <c r="V23" s="190"/>
      <c r="W23" s="190"/>
      <c r="X23" s="185" t="str">
        <f>IFERROR(VLOOKUP(V23,'4.Criterios'!$I$6:$K$8,3,0)+VLOOKUP(W23,'4.Criterios'!$I$9:$K$10,3,0),"")</f>
        <v/>
      </c>
      <c r="Y23" s="186" t="str">
        <f>IFERROR(VLOOKUP(V23,Niveles!$H$25:$I$27,2,0),"")</f>
        <v/>
      </c>
      <c r="Z23" s="453"/>
      <c r="AA23" s="453"/>
      <c r="AB23" s="192"/>
      <c r="AC23" s="192"/>
      <c r="AD23" s="192"/>
      <c r="AE23" s="193" t="str">
        <f>IFERROR(VLOOKUP(AF23,'4.Criterios'!$D$5:$F$9,3,1),"")</f>
        <v/>
      </c>
      <c r="AF23" s="143" t="str">
        <f>IFERROR(IF(Y23="Probabilidad",(AF22*(1-X23)),IF(Y23="Impacto",AF22,"")),"")</f>
        <v/>
      </c>
      <c r="AG23" s="193" t="str">
        <f>IFERROR(VLOOKUP(AH23,'4.Criterios'!$D$14:$F$18,3,1),"")</f>
        <v/>
      </c>
      <c r="AH23" s="194" t="str">
        <f>IFERROR(IF(Y23="Impacto",(AH22*(1-X23)),IF(Y23="Probabilidad",AH22,"")),"")</f>
        <v/>
      </c>
      <c r="AI23" s="193" t="str">
        <f>IFERROR(VLOOKUP(CONCATENATE(AE23,AG23),Niveles!$B$3:$E$27,4,0),"")</f>
        <v/>
      </c>
      <c r="AJ23" s="433"/>
      <c r="AK23" s="444"/>
      <c r="AL23" s="421"/>
      <c r="AM23" s="444"/>
      <c r="AN23" s="433"/>
      <c r="AO23" s="447"/>
      <c r="AP23" s="190"/>
      <c r="AQ23" s="195"/>
      <c r="AR23" s="195"/>
      <c r="AS23" s="196"/>
      <c r="AT23" s="233"/>
      <c r="AU23" s="234"/>
      <c r="AV23" s="234"/>
      <c r="AW23" s="235"/>
      <c r="AX23" s="236"/>
      <c r="AY23" s="237"/>
      <c r="AZ23" s="233"/>
      <c r="BA23" s="234"/>
      <c r="BB23" s="234"/>
      <c r="BC23" s="235"/>
      <c r="BD23" s="236"/>
      <c r="BE23" s="238"/>
      <c r="BF23" s="524"/>
      <c r="BG23" s="524"/>
      <c r="BH23" s="415"/>
    </row>
    <row r="24" spans="1:60" ht="124.5" customHeight="1" x14ac:dyDescent="0.25">
      <c r="A24" s="346" t="s">
        <v>235</v>
      </c>
      <c r="B24" s="407" t="s">
        <v>236</v>
      </c>
      <c r="C24" s="407" t="s">
        <v>132</v>
      </c>
      <c r="D24" s="407" t="s">
        <v>237</v>
      </c>
      <c r="E24" s="410" t="s">
        <v>238</v>
      </c>
      <c r="F24" s="172" t="s">
        <v>239</v>
      </c>
      <c r="G24" s="413" t="str">
        <f>IF(E24&lt;&gt;"",CONCATENATE("Posibilidad de afectación ",C24," por ",D24," debido a ",E24),"")</f>
        <v>Posibilidad de afectación reputacional por mala percepción de los grupos de interés debido a insuficiente capacidad de atención en los requerimiento en los tiempos previstos a las diferentes alianzas del ICC</v>
      </c>
      <c r="H24" s="407" t="s">
        <v>136</v>
      </c>
      <c r="I24" s="428">
        <v>8</v>
      </c>
      <c r="J24" s="428" t="s">
        <v>240</v>
      </c>
      <c r="K24" s="434" t="s">
        <v>241</v>
      </c>
      <c r="L24" s="431" t="str">
        <f>IFERROR(VLOOKUP(M24,'4.Criterios'!$E$5:$F$9,2,0),"")</f>
        <v>Baja</v>
      </c>
      <c r="M24" s="425">
        <f>IF(I24&lt;&gt;"",VLOOKUP(I24,'4.Criterios'!$B$5:$F$9,4,1),"")</f>
        <v>0.4</v>
      </c>
      <c r="N24" s="419" t="str">
        <f>IFERROR(VLOOKUP(O24,'4.Criterios'!$E$14:$F$18,2,0),"")</f>
        <v>Catastrófico</v>
      </c>
      <c r="O24" s="425">
        <f>IFERROR(IF(C24='4.Criterios'!$B$12,VLOOKUP(K24,'4.Criterios'!$B$14:$F$18,4,0),IF(C24='4.Criterios'!$C$12,VLOOKUP(K24,'4.Criterios'!$C$14:$F$18,3,0),"")),)</f>
        <v>1</v>
      </c>
      <c r="P24" s="431" t="str">
        <f>IFERROR(VLOOKUP(CONCATENATE(L24,N24),Niveles!$B$3:$E$27,4,0),"")</f>
        <v>Extremo</v>
      </c>
      <c r="Q24" s="445">
        <f>IFERROR(VLOOKUP(CONCATENATE(L24,N24),Niveles!$B$3:$F$27,5,0),"")</f>
        <v>22</v>
      </c>
      <c r="R24" s="173">
        <v>1</v>
      </c>
      <c r="S24" s="199" t="s">
        <v>242</v>
      </c>
      <c r="T24" s="199" t="s">
        <v>243</v>
      </c>
      <c r="U24" s="201" t="s">
        <v>244</v>
      </c>
      <c r="V24" s="173" t="s">
        <v>142</v>
      </c>
      <c r="W24" s="173" t="s">
        <v>143</v>
      </c>
      <c r="X24" s="175">
        <f>IFERROR(VLOOKUP(V24,'4.Criterios'!$I$6:$K$8,3,0)+VLOOKUP(W24,'4.Criterios'!$I$9:$K$10,3,0),"")</f>
        <v>0.4</v>
      </c>
      <c r="Y24" s="176" t="str">
        <f>IFERROR(VLOOKUP(V24,Niveles!$H$25:$I$27,2,0),"")</f>
        <v>Probabilidad</v>
      </c>
      <c r="Z24" s="451">
        <f ca="1">IFERROR(M24-AK24,"")</f>
        <v>0.25600000000000001</v>
      </c>
      <c r="AA24" s="451">
        <f ca="1">IFERROR(O24-AM24,"")</f>
        <v>0.25</v>
      </c>
      <c r="AB24" s="177" t="s">
        <v>245</v>
      </c>
      <c r="AC24" s="177" t="s">
        <v>165</v>
      </c>
      <c r="AD24" s="177" t="s">
        <v>246</v>
      </c>
      <c r="AE24" s="178" t="str">
        <f>IFERROR(VLOOKUP(AF24,'4.Criterios'!$D$5:$F$9,3,1),"")</f>
        <v>Baja</v>
      </c>
      <c r="AF24" s="141">
        <f t="shared" ref="AF24" si="10">IFERROR(IF(Y24="Probabilidad",(M24*(1-X24)),IF(Y24="Impacto",M24,"")),"")</f>
        <v>0.24</v>
      </c>
      <c r="AG24" s="178" t="str">
        <f>IFERROR(VLOOKUP(AH24,'4.Criterios'!$D$14:$F$18,3,1),"")</f>
        <v>Catastrófico</v>
      </c>
      <c r="AH24" s="179">
        <f t="shared" ref="AH24" si="11">IFERROR(IF(Y24="Impacto",(O24*(1-X24)),IF(Y24="Probabilidad",O24,"")),"")</f>
        <v>1</v>
      </c>
      <c r="AI24" s="178" t="str">
        <f>IFERROR(VLOOKUP(CONCATENATE(AE24,AG24),Niveles!$B$3:$E$27,4,0),"")</f>
        <v>Extremo</v>
      </c>
      <c r="AJ24" s="431" t="str">
        <f t="shared" ref="AJ24:AN24" ca="1" si="12">OFFSET(AE23,6-COUNTBLANK(AE24:AE29),0,1,1)</f>
        <v>Muy Baja</v>
      </c>
      <c r="AK24" s="442">
        <f t="shared" ca="1" si="12"/>
        <v>0.14399999999999999</v>
      </c>
      <c r="AL24" s="419" t="str">
        <f t="shared" ca="1" si="12"/>
        <v>Mayor</v>
      </c>
      <c r="AM24" s="442">
        <f t="shared" ca="1" si="12"/>
        <v>0.75</v>
      </c>
      <c r="AN24" s="431" t="str">
        <f t="shared" ca="1" si="12"/>
        <v>Alto</v>
      </c>
      <c r="AO24" s="445">
        <f ca="1">IFERROR(VLOOKUP(CONCATENATE(AJ24,AL24),[2]Niveles!$B$3:$F$27,5,0),"")</f>
        <v>13</v>
      </c>
      <c r="AP24" s="173" t="s">
        <v>147</v>
      </c>
      <c r="AQ24" s="251" t="s">
        <v>247</v>
      </c>
      <c r="AR24" s="204" t="s">
        <v>242</v>
      </c>
      <c r="AS24" s="249">
        <v>45167</v>
      </c>
      <c r="AT24" s="223"/>
      <c r="AU24" s="224"/>
      <c r="AV24" s="243"/>
      <c r="AW24" s="230"/>
      <c r="AX24" s="224"/>
      <c r="AY24" s="226"/>
      <c r="AZ24" s="223" t="s">
        <v>155</v>
      </c>
      <c r="BA24" s="224" t="s">
        <v>155</v>
      </c>
      <c r="BB24" s="243" t="s">
        <v>156</v>
      </c>
      <c r="BC24" s="225" t="s">
        <v>156</v>
      </c>
      <c r="BD24" s="228" t="s">
        <v>156</v>
      </c>
      <c r="BE24" s="358" t="s">
        <v>875</v>
      </c>
      <c r="BF24" s="522" t="s">
        <v>248</v>
      </c>
      <c r="BG24" s="522" t="s">
        <v>248</v>
      </c>
      <c r="BH24" s="413" t="s">
        <v>249</v>
      </c>
    </row>
    <row r="25" spans="1:60" ht="49.5" x14ac:dyDescent="0.25">
      <c r="A25" s="347" t="s">
        <v>235</v>
      </c>
      <c r="B25" s="408"/>
      <c r="C25" s="408"/>
      <c r="D25" s="408"/>
      <c r="E25" s="411"/>
      <c r="F25" s="182" t="s">
        <v>250</v>
      </c>
      <c r="G25" s="414"/>
      <c r="H25" s="408"/>
      <c r="I25" s="429"/>
      <c r="J25" s="429"/>
      <c r="K25" s="435"/>
      <c r="L25" s="432"/>
      <c r="M25" s="426"/>
      <c r="N25" s="420"/>
      <c r="O25" s="426"/>
      <c r="P25" s="432"/>
      <c r="Q25" s="446"/>
      <c r="R25" s="183">
        <v>2</v>
      </c>
      <c r="S25" s="250" t="s">
        <v>242</v>
      </c>
      <c r="T25" s="250" t="s">
        <v>251</v>
      </c>
      <c r="U25" s="250" t="s">
        <v>252</v>
      </c>
      <c r="V25" s="183" t="s">
        <v>142</v>
      </c>
      <c r="W25" s="183" t="s">
        <v>143</v>
      </c>
      <c r="X25" s="185">
        <f>IFERROR(VLOOKUP(V25,'4.Criterios'!$I$6:$K$8,3,0)+VLOOKUP(W25,'4.Criterios'!$I$9:$K$10,3,0),"")</f>
        <v>0.4</v>
      </c>
      <c r="Y25" s="186" t="str">
        <f>IFERROR(VLOOKUP(V25,Niveles!$H$25:$I$27,2,0),"")</f>
        <v>Probabilidad</v>
      </c>
      <c r="Z25" s="452"/>
      <c r="AA25" s="452"/>
      <c r="AB25" s="187" t="s">
        <v>164</v>
      </c>
      <c r="AC25" s="187" t="s">
        <v>165</v>
      </c>
      <c r="AD25" s="187" t="s">
        <v>166</v>
      </c>
      <c r="AE25" s="188" t="str">
        <f>IFERROR(VLOOKUP(AF25,'4.Criterios'!$D$5:$F$9,3,1),"")</f>
        <v>Muy Baja</v>
      </c>
      <c r="AF25" s="142">
        <f t="shared" ref="AF25:AF29" si="13">IFERROR(IF(Y25="Probabilidad",(AF24*(1-X25)),IF(Y25="Impacto",AF24,"")),"")</f>
        <v>0.14399999999999999</v>
      </c>
      <c r="AG25" s="188" t="str">
        <f>IFERROR(VLOOKUP(AH25,'4.Criterios'!$D$14:$F$18,3,1),"")</f>
        <v>Catastrófico</v>
      </c>
      <c r="AH25" s="189">
        <f t="shared" ref="AH25:AH29" si="14">IFERROR(IF(Y25="Impacto",(AH24*(1-X25)),IF(Y25="Probabilidad",AH24,"")),"")</f>
        <v>1</v>
      </c>
      <c r="AI25" s="188" t="str">
        <f>IFERROR(VLOOKUP(CONCATENATE(AE25,AG25),Niveles!$B$3:$E$27,4,0),"")</f>
        <v>Extremo</v>
      </c>
      <c r="AJ25" s="432"/>
      <c r="AK25" s="443"/>
      <c r="AL25" s="420"/>
      <c r="AM25" s="443"/>
      <c r="AN25" s="432"/>
      <c r="AO25" s="446"/>
      <c r="AP25" s="183"/>
      <c r="AQ25" s="180"/>
      <c r="AR25" s="180"/>
      <c r="AS25" s="181"/>
      <c r="AT25" s="227"/>
      <c r="AU25" s="228"/>
      <c r="AV25" s="239"/>
      <c r="AW25" s="230"/>
      <c r="AX25" s="228"/>
      <c r="AY25" s="231"/>
      <c r="AZ25" s="227"/>
      <c r="BA25" s="228"/>
      <c r="BB25" s="239"/>
      <c r="BC25" s="230"/>
      <c r="BD25" s="228"/>
      <c r="BE25" s="232"/>
      <c r="BF25" s="523"/>
      <c r="BG25" s="523"/>
      <c r="BH25" s="414"/>
    </row>
    <row r="26" spans="1:60" ht="66" x14ac:dyDescent="0.25">
      <c r="A26" s="347" t="s">
        <v>235</v>
      </c>
      <c r="B26" s="408"/>
      <c r="C26" s="408"/>
      <c r="D26" s="408"/>
      <c r="E26" s="411"/>
      <c r="F26" s="182" t="s">
        <v>253</v>
      </c>
      <c r="G26" s="414"/>
      <c r="H26" s="408"/>
      <c r="I26" s="429"/>
      <c r="J26" s="429"/>
      <c r="K26" s="435"/>
      <c r="L26" s="432"/>
      <c r="M26" s="426"/>
      <c r="N26" s="420"/>
      <c r="O26" s="426"/>
      <c r="P26" s="432"/>
      <c r="Q26" s="446"/>
      <c r="R26" s="183">
        <v>3</v>
      </c>
      <c r="S26" s="184" t="s">
        <v>242</v>
      </c>
      <c r="T26" s="184" t="s">
        <v>254</v>
      </c>
      <c r="U26" s="184" t="s">
        <v>255</v>
      </c>
      <c r="V26" s="183" t="s">
        <v>173</v>
      </c>
      <c r="W26" s="183" t="s">
        <v>143</v>
      </c>
      <c r="X26" s="185">
        <f>IFERROR(VLOOKUP(V26,'4.Criterios'!$I$6:$K$8,3,0)+VLOOKUP(W26,'4.Criterios'!$I$9:$K$10,3,0),"")</f>
        <v>0.25</v>
      </c>
      <c r="Y26" s="186" t="str">
        <f>IFERROR(VLOOKUP(V26,Niveles!$H$25:$I$27,2,0),"")</f>
        <v>Impacto</v>
      </c>
      <c r="Z26" s="452"/>
      <c r="AA26" s="452"/>
      <c r="AB26" s="187" t="s">
        <v>144</v>
      </c>
      <c r="AC26" s="187" t="s">
        <v>145</v>
      </c>
      <c r="AD26" s="187" t="s">
        <v>166</v>
      </c>
      <c r="AE26" s="188" t="str">
        <f>IFERROR(VLOOKUP(AF26,'4.Criterios'!$D$5:$F$9,3,1),"")</f>
        <v>Muy Baja</v>
      </c>
      <c r="AF26" s="142">
        <f t="shared" si="13"/>
        <v>0.14399999999999999</v>
      </c>
      <c r="AG26" s="188" t="str">
        <f>IFERROR(VLOOKUP(AH26,'4.Criterios'!$D$14:$F$18,3,1),"")</f>
        <v>Mayor</v>
      </c>
      <c r="AH26" s="189">
        <f t="shared" si="14"/>
        <v>0.75</v>
      </c>
      <c r="AI26" s="188" t="str">
        <f>IFERROR(VLOOKUP(CONCATENATE(AE26,AG26),Niveles!$B$3:$E$27,4,0),"")</f>
        <v>Alto</v>
      </c>
      <c r="AJ26" s="432"/>
      <c r="AK26" s="443"/>
      <c r="AL26" s="420"/>
      <c r="AM26" s="443"/>
      <c r="AN26" s="432"/>
      <c r="AO26" s="446"/>
      <c r="AP26" s="183"/>
      <c r="AQ26" s="180"/>
      <c r="AR26" s="180"/>
      <c r="AS26" s="181"/>
      <c r="AT26" s="227"/>
      <c r="AU26" s="228"/>
      <c r="AV26" s="239"/>
      <c r="AW26" s="230"/>
      <c r="AX26" s="228"/>
      <c r="AY26" s="231"/>
      <c r="AZ26" s="227"/>
      <c r="BA26" s="228"/>
      <c r="BB26" s="239"/>
      <c r="BC26" s="230"/>
      <c r="BD26" s="228"/>
      <c r="BE26" s="232"/>
      <c r="BF26" s="523"/>
      <c r="BG26" s="523"/>
      <c r="BH26" s="414"/>
    </row>
    <row r="27" spans="1:60" x14ac:dyDescent="0.25">
      <c r="A27" s="347" t="s">
        <v>235</v>
      </c>
      <c r="B27" s="408"/>
      <c r="C27" s="408"/>
      <c r="D27" s="408"/>
      <c r="E27" s="411"/>
      <c r="F27" s="182"/>
      <c r="G27" s="414"/>
      <c r="H27" s="408"/>
      <c r="I27" s="429"/>
      <c r="J27" s="429"/>
      <c r="K27" s="435"/>
      <c r="L27" s="432"/>
      <c r="M27" s="426"/>
      <c r="N27" s="420"/>
      <c r="O27" s="426"/>
      <c r="P27" s="432"/>
      <c r="Q27" s="446"/>
      <c r="R27" s="183">
        <v>4</v>
      </c>
      <c r="S27" s="184"/>
      <c r="T27" s="184"/>
      <c r="U27" s="184"/>
      <c r="V27" s="183"/>
      <c r="W27" s="183"/>
      <c r="X27" s="185" t="str">
        <f>IFERROR(VLOOKUP(V27,'4.Criterios'!$I$6:$K$8,3,0)+VLOOKUP(W27,'4.Criterios'!$I$9:$K$10,3,0),"")</f>
        <v/>
      </c>
      <c r="Y27" s="186" t="str">
        <f>IFERROR(VLOOKUP(V27,Niveles!$H$25:$I$27,2,0),"")</f>
        <v/>
      </c>
      <c r="Z27" s="452"/>
      <c r="AA27" s="452"/>
      <c r="AB27" s="187"/>
      <c r="AC27" s="187"/>
      <c r="AD27" s="187"/>
      <c r="AE27" s="188" t="str">
        <f>IFERROR(VLOOKUP(AF27,'4.Criterios'!$D$5:$F$9,3,1),"")</f>
        <v/>
      </c>
      <c r="AF27" s="142" t="str">
        <f t="shared" si="13"/>
        <v/>
      </c>
      <c r="AG27" s="188" t="str">
        <f>IFERROR(VLOOKUP(AH27,'4.Criterios'!$D$14:$F$18,3,1),"")</f>
        <v/>
      </c>
      <c r="AH27" s="189" t="str">
        <f t="shared" si="14"/>
        <v/>
      </c>
      <c r="AI27" s="188" t="str">
        <f>IFERROR(VLOOKUP(CONCATENATE(AE27,AG27),Niveles!$B$3:$E$27,4,0),"")</f>
        <v/>
      </c>
      <c r="AJ27" s="432"/>
      <c r="AK27" s="443"/>
      <c r="AL27" s="420"/>
      <c r="AM27" s="443"/>
      <c r="AN27" s="432"/>
      <c r="AO27" s="446"/>
      <c r="AP27" s="183"/>
      <c r="AQ27" s="180"/>
      <c r="AR27" s="180"/>
      <c r="AS27" s="181"/>
      <c r="AT27" s="227"/>
      <c r="AU27" s="228"/>
      <c r="AV27" s="239"/>
      <c r="AW27" s="230"/>
      <c r="AX27" s="228"/>
      <c r="AY27" s="231"/>
      <c r="AZ27" s="227"/>
      <c r="BA27" s="228"/>
      <c r="BB27" s="239"/>
      <c r="BC27" s="230"/>
      <c r="BD27" s="228"/>
      <c r="BE27" s="232"/>
      <c r="BF27" s="523"/>
      <c r="BG27" s="523"/>
      <c r="BH27" s="414"/>
    </row>
    <row r="28" spans="1:60" x14ac:dyDescent="0.25">
      <c r="A28" s="347" t="s">
        <v>235</v>
      </c>
      <c r="B28" s="408"/>
      <c r="C28" s="408"/>
      <c r="D28" s="408"/>
      <c r="E28" s="411"/>
      <c r="F28" s="182"/>
      <c r="G28" s="414"/>
      <c r="H28" s="408"/>
      <c r="I28" s="429"/>
      <c r="J28" s="429"/>
      <c r="K28" s="435"/>
      <c r="L28" s="432"/>
      <c r="M28" s="426"/>
      <c r="N28" s="420"/>
      <c r="O28" s="426"/>
      <c r="P28" s="432"/>
      <c r="Q28" s="446"/>
      <c r="R28" s="183">
        <v>5</v>
      </c>
      <c r="S28" s="184"/>
      <c r="T28" s="184"/>
      <c r="U28" s="184"/>
      <c r="V28" s="183"/>
      <c r="W28" s="183"/>
      <c r="X28" s="185" t="str">
        <f>IFERROR(VLOOKUP(V28,'4.Criterios'!$I$6:$K$8,3,0)+VLOOKUP(W28,'4.Criterios'!$I$9:$K$10,3,0),"")</f>
        <v/>
      </c>
      <c r="Y28" s="186" t="str">
        <f>IFERROR(VLOOKUP(V28,Niveles!$H$25:$I$27,2,0),"")</f>
        <v/>
      </c>
      <c r="Z28" s="452"/>
      <c r="AA28" s="452"/>
      <c r="AB28" s="187"/>
      <c r="AC28" s="187"/>
      <c r="AD28" s="187"/>
      <c r="AE28" s="188" t="str">
        <f>IFERROR(VLOOKUP(AF28,'4.Criterios'!$D$5:$F$9,3,1),"")</f>
        <v/>
      </c>
      <c r="AF28" s="142" t="str">
        <f t="shared" si="13"/>
        <v/>
      </c>
      <c r="AG28" s="188" t="str">
        <f>IFERROR(VLOOKUP(AH28,'4.Criterios'!$D$14:$F$18,3,1),"")</f>
        <v/>
      </c>
      <c r="AH28" s="189" t="str">
        <f t="shared" si="14"/>
        <v/>
      </c>
      <c r="AI28" s="188" t="str">
        <f>IFERROR(VLOOKUP(CONCATENATE(AE28,AG28),Niveles!$B$3:$E$27,4,0),"")</f>
        <v/>
      </c>
      <c r="AJ28" s="432"/>
      <c r="AK28" s="443"/>
      <c r="AL28" s="420"/>
      <c r="AM28" s="443"/>
      <c r="AN28" s="432"/>
      <c r="AO28" s="446"/>
      <c r="AP28" s="183"/>
      <c r="AQ28" s="180"/>
      <c r="AR28" s="180"/>
      <c r="AS28" s="181"/>
      <c r="AT28" s="227"/>
      <c r="AU28" s="228"/>
      <c r="AV28" s="239"/>
      <c r="AW28" s="230"/>
      <c r="AX28" s="228"/>
      <c r="AY28" s="231"/>
      <c r="AZ28" s="227"/>
      <c r="BA28" s="228"/>
      <c r="BB28" s="239"/>
      <c r="BC28" s="230"/>
      <c r="BD28" s="228"/>
      <c r="BE28" s="232"/>
      <c r="BF28" s="523"/>
      <c r="BG28" s="523"/>
      <c r="BH28" s="414"/>
    </row>
    <row r="29" spans="1:60" ht="17.25" thickBot="1" x14ac:dyDescent="0.3">
      <c r="A29" s="348" t="s">
        <v>235</v>
      </c>
      <c r="B29" s="409"/>
      <c r="C29" s="409"/>
      <c r="D29" s="409"/>
      <c r="E29" s="412"/>
      <c r="F29" s="198"/>
      <c r="G29" s="415"/>
      <c r="H29" s="409"/>
      <c r="I29" s="430"/>
      <c r="J29" s="430"/>
      <c r="K29" s="436"/>
      <c r="L29" s="433"/>
      <c r="M29" s="427"/>
      <c r="N29" s="421"/>
      <c r="O29" s="427"/>
      <c r="P29" s="433"/>
      <c r="Q29" s="447"/>
      <c r="R29" s="190">
        <v>6</v>
      </c>
      <c r="S29" s="191"/>
      <c r="T29" s="191"/>
      <c r="U29" s="191"/>
      <c r="V29" s="190"/>
      <c r="W29" s="190"/>
      <c r="X29" s="185" t="str">
        <f>IFERROR(VLOOKUP(V29,'4.Criterios'!$I$6:$K$8,3,0)+VLOOKUP(W29,'4.Criterios'!$I$9:$K$10,3,0),"")</f>
        <v/>
      </c>
      <c r="Y29" s="186" t="str">
        <f>IFERROR(VLOOKUP(V29,Niveles!$H$25:$I$27,2,0),"")</f>
        <v/>
      </c>
      <c r="Z29" s="453"/>
      <c r="AA29" s="453"/>
      <c r="AB29" s="192"/>
      <c r="AC29" s="192"/>
      <c r="AD29" s="192"/>
      <c r="AE29" s="193" t="str">
        <f>IFERROR(VLOOKUP(AF29,'4.Criterios'!$D$5:$F$9,3,1),"")</f>
        <v/>
      </c>
      <c r="AF29" s="143" t="str">
        <f t="shared" si="13"/>
        <v/>
      </c>
      <c r="AG29" s="193" t="str">
        <f>IFERROR(VLOOKUP(AH29,'4.Criterios'!$D$14:$F$18,3,1),"")</f>
        <v/>
      </c>
      <c r="AH29" s="194" t="str">
        <f t="shared" si="14"/>
        <v/>
      </c>
      <c r="AI29" s="193" t="str">
        <f>IFERROR(VLOOKUP(CONCATENATE(AE29,AG29),Niveles!$B$3:$E$27,4,0),"")</f>
        <v/>
      </c>
      <c r="AJ29" s="433"/>
      <c r="AK29" s="444"/>
      <c r="AL29" s="421"/>
      <c r="AM29" s="444"/>
      <c r="AN29" s="433"/>
      <c r="AO29" s="447"/>
      <c r="AP29" s="190"/>
      <c r="AQ29" s="195"/>
      <c r="AR29" s="195"/>
      <c r="AS29" s="196"/>
      <c r="AT29" s="233"/>
      <c r="AU29" s="234"/>
      <c r="AV29" s="242"/>
      <c r="AW29" s="236"/>
      <c r="AX29" s="234"/>
      <c r="AY29" s="237"/>
      <c r="AZ29" s="233"/>
      <c r="BA29" s="234"/>
      <c r="BB29" s="242"/>
      <c r="BC29" s="236"/>
      <c r="BD29" s="234"/>
      <c r="BE29" s="238"/>
      <c r="BF29" s="524"/>
      <c r="BG29" s="524"/>
      <c r="BH29" s="415"/>
    </row>
    <row r="30" spans="1:60" ht="255" customHeight="1" x14ac:dyDescent="0.25">
      <c r="A30" s="346" t="s">
        <v>256</v>
      </c>
      <c r="B30" s="407" t="s">
        <v>257</v>
      </c>
      <c r="C30" s="407" t="s">
        <v>132</v>
      </c>
      <c r="D30" s="407" t="s">
        <v>258</v>
      </c>
      <c r="E30" s="410" t="s">
        <v>259</v>
      </c>
      <c r="F30" s="172" t="s">
        <v>260</v>
      </c>
      <c r="G30" s="413" t="str">
        <f>IF(E30&lt;&gt;"",CONCATENATE("Posibilidad de afectación ",C30," por ",D30," debido a ",E30),"")</f>
        <v>Posibilidad de afectación reputacional por publicaciones con falencias en la edición en sus diferentes formatos (corrección de estilo o diagramación) debido a falta de revisión de las actividades de corrección, diagramación y parámetros de edición según especificaciones de las bibliotecas, colecciones y series editoriales existentes</v>
      </c>
      <c r="H30" s="407" t="s">
        <v>261</v>
      </c>
      <c r="I30" s="428">
        <v>8</v>
      </c>
      <c r="J30" s="428" t="s">
        <v>262</v>
      </c>
      <c r="K30" s="434" t="s">
        <v>263</v>
      </c>
      <c r="L30" s="431" t="str">
        <f>IFERROR(VLOOKUP(M30,'4.Criterios'!$E$5:$F$9,2,0),"")</f>
        <v>Baja</v>
      </c>
      <c r="M30" s="425">
        <f>IF(I30&lt;&gt;"",VLOOKUP(I30,'4.Criterios'!$B$5:$F$9,4,1),"")</f>
        <v>0.4</v>
      </c>
      <c r="N30" s="419" t="str">
        <f>IFERROR(VLOOKUP(O30,'4.Criterios'!$E$14:$F$18,2,0),"")</f>
        <v>Mayor</v>
      </c>
      <c r="O30" s="425">
        <f>IFERROR(IF(C30='4.Criterios'!$B$12,VLOOKUP(K30,'4.Criterios'!$B$14:$F$18,4,0),IF(C30='4.Criterios'!$C$12,VLOOKUP(K30,'4.Criterios'!$C$14:$F$18,3,0),"")),)</f>
        <v>0.8</v>
      </c>
      <c r="P30" s="431" t="str">
        <f>IFERROR(VLOOKUP(CONCATENATE(L30,N30),Niveles!$B$3:$E$27,4,0),"")</f>
        <v>Alto</v>
      </c>
      <c r="Q30" s="445">
        <f>IFERROR(VLOOKUP(CONCATENATE(L30,N30),Niveles!$B$3:$F$27,5,0),"")</f>
        <v>16</v>
      </c>
      <c r="R30" s="173">
        <v>1</v>
      </c>
      <c r="S30" s="199" t="s">
        <v>264</v>
      </c>
      <c r="T30" s="248" t="s">
        <v>265</v>
      </c>
      <c r="U30" s="248" t="s">
        <v>266</v>
      </c>
      <c r="V30" s="183" t="s">
        <v>142</v>
      </c>
      <c r="W30" s="183" t="s">
        <v>143</v>
      </c>
      <c r="X30" s="175">
        <f>IFERROR(VLOOKUP(V30,'[3]4.Criterios'!$I$6:$K$8,3,0)+VLOOKUP(W30,'[3]4.Criterios'!$I$9:$K$10,3,0),"")</f>
        <v>0.4</v>
      </c>
      <c r="Y30" s="176" t="str">
        <f>IFERROR(VLOOKUP(V30,[3]Niveles!$H$25:$I$27,2,0),"")</f>
        <v>Probabilidad</v>
      </c>
      <c r="Z30" s="451">
        <f ca="1">IFERROR(M30-AK30,"")</f>
        <v>0.31360000000000005</v>
      </c>
      <c r="AA30" s="451">
        <f ca="1">IFERROR(O30-AM30,"")</f>
        <v>0.19999999999999996</v>
      </c>
      <c r="AB30" s="177" t="s">
        <v>144</v>
      </c>
      <c r="AC30" s="177" t="s">
        <v>165</v>
      </c>
      <c r="AD30" s="177" t="s">
        <v>166</v>
      </c>
      <c r="AE30" s="178" t="str">
        <f>IFERROR(VLOOKUP(AF30,'4.Criterios'!$D$5:$F$9,3,1),"")</f>
        <v>Baja</v>
      </c>
      <c r="AF30" s="141">
        <f t="shared" ref="AF30" si="15">IFERROR(IF(Y30="Probabilidad",(M30*(1-X30)),IF(Y30="Impacto",M30,"")),"")</f>
        <v>0.24</v>
      </c>
      <c r="AG30" s="178" t="str">
        <f>IFERROR(VLOOKUP(AH30,'4.Criterios'!$D$14:$F$18,3,1),"")</f>
        <v>Mayor</v>
      </c>
      <c r="AH30" s="179">
        <f t="shared" ref="AH30" si="16">IFERROR(IF(Y30="Impacto",(O30*(1-X30)),IF(Y30="Probabilidad",O30,"")),"")</f>
        <v>0.8</v>
      </c>
      <c r="AI30" s="178" t="str">
        <f>IFERROR(VLOOKUP(CONCATENATE(AE30,AG30),Niveles!$B$3:$E$27,4,0),"")</f>
        <v>Alto</v>
      </c>
      <c r="AJ30" s="431" t="str">
        <f t="shared" ref="AJ30:AN30" ca="1" si="17">OFFSET(AE29,6-COUNTBLANK(AE30:AE35),0,1,1)</f>
        <v>Muy Baja</v>
      </c>
      <c r="AK30" s="442">
        <f t="shared" ca="1" si="17"/>
        <v>8.6399999999999991E-2</v>
      </c>
      <c r="AL30" s="419" t="str">
        <f t="shared" ca="1" si="17"/>
        <v>Moderado</v>
      </c>
      <c r="AM30" s="442">
        <f t="shared" ca="1" si="17"/>
        <v>0.60000000000000009</v>
      </c>
      <c r="AN30" s="431" t="str">
        <f t="shared" ca="1" si="17"/>
        <v>Moderado</v>
      </c>
      <c r="AO30" s="445">
        <f ca="1">IFERROR(VLOOKUP(CONCATENATE(AJ30,AL30),[2]Niveles!$B$3:$F$27,5,0),"")</f>
        <v>8</v>
      </c>
      <c r="AP30" s="173" t="s">
        <v>147</v>
      </c>
      <c r="AQ30" s="204" t="s">
        <v>267</v>
      </c>
      <c r="AR30" s="204" t="s">
        <v>268</v>
      </c>
      <c r="AS30" s="205">
        <v>45290</v>
      </c>
      <c r="AT30" s="223">
        <v>45217</v>
      </c>
      <c r="AU30" s="228" t="s">
        <v>269</v>
      </c>
      <c r="AV30" s="239" t="s">
        <v>151</v>
      </c>
      <c r="AW30" s="230" t="s">
        <v>270</v>
      </c>
      <c r="AX30" s="224" t="s">
        <v>271</v>
      </c>
      <c r="AY30" s="226" t="s">
        <v>272</v>
      </c>
      <c r="AZ30" s="223" t="s">
        <v>155</v>
      </c>
      <c r="BA30" s="224" t="s">
        <v>155</v>
      </c>
      <c r="BB30" s="243" t="s">
        <v>156</v>
      </c>
      <c r="BC30" s="225" t="s">
        <v>155</v>
      </c>
      <c r="BD30" s="224" t="s">
        <v>156</v>
      </c>
      <c r="BE30" s="364" t="s">
        <v>863</v>
      </c>
      <c r="BF30" s="522" t="s">
        <v>158</v>
      </c>
      <c r="BG30" s="522" t="s">
        <v>158</v>
      </c>
      <c r="BH30" s="413" t="s">
        <v>157</v>
      </c>
    </row>
    <row r="31" spans="1:60" ht="82.5" x14ac:dyDescent="0.25">
      <c r="A31" s="347" t="s">
        <v>256</v>
      </c>
      <c r="B31" s="408"/>
      <c r="C31" s="408"/>
      <c r="D31" s="408"/>
      <c r="E31" s="411"/>
      <c r="F31" s="182" t="s">
        <v>273</v>
      </c>
      <c r="G31" s="414"/>
      <c r="H31" s="408"/>
      <c r="I31" s="429"/>
      <c r="J31" s="429"/>
      <c r="K31" s="435"/>
      <c r="L31" s="432"/>
      <c r="M31" s="426"/>
      <c r="N31" s="420"/>
      <c r="O31" s="426"/>
      <c r="P31" s="432"/>
      <c r="Q31" s="446"/>
      <c r="R31" s="183">
        <v>2</v>
      </c>
      <c r="S31" s="248" t="s">
        <v>274</v>
      </c>
      <c r="T31" s="248" t="s">
        <v>275</v>
      </c>
      <c r="U31" s="248" t="s">
        <v>276</v>
      </c>
      <c r="V31" s="187" t="s">
        <v>142</v>
      </c>
      <c r="W31" s="187" t="s">
        <v>143</v>
      </c>
      <c r="X31" s="185">
        <f>IFERROR(VLOOKUP(V31,'[3]4.Criterios'!$I$6:$K$8,3,0)+VLOOKUP(W31,'[3]4.Criterios'!$I$9:$K$10,3,0),"")</f>
        <v>0.4</v>
      </c>
      <c r="Y31" s="186" t="str">
        <f>IFERROR(VLOOKUP(V31,[3]Niveles!$H$25:$I$27,2,0),"")</f>
        <v>Probabilidad</v>
      </c>
      <c r="Z31" s="452"/>
      <c r="AA31" s="452"/>
      <c r="AB31" s="187" t="s">
        <v>164</v>
      </c>
      <c r="AC31" s="187" t="s">
        <v>165</v>
      </c>
      <c r="AD31" s="187" t="s">
        <v>166</v>
      </c>
      <c r="AE31" s="188" t="str">
        <f>IFERROR(VLOOKUP(AF31,'4.Criterios'!$D$5:$F$9,3,1),"")</f>
        <v>Muy Baja</v>
      </c>
      <c r="AF31" s="142">
        <f t="shared" ref="AF31:AF35" si="18">IFERROR(IF(Y31="Probabilidad",(AF30*(1-X31)),IF(Y31="Impacto",AF30,"")),"")</f>
        <v>0.14399999999999999</v>
      </c>
      <c r="AG31" s="188" t="str">
        <f>IFERROR(VLOOKUP(AH31,'4.Criterios'!$D$14:$F$18,3,1),"")</f>
        <v>Mayor</v>
      </c>
      <c r="AH31" s="189">
        <f t="shared" ref="AH31:AH35" si="19">IFERROR(IF(Y31="Impacto",(AH30*(1-X31)),IF(Y31="Probabilidad",AH30,"")),"")</f>
        <v>0.8</v>
      </c>
      <c r="AI31" s="188" t="str">
        <f>IFERROR(VLOOKUP(CONCATENATE(AE31,AG31),Niveles!$B$3:$E$27,4,0),"")</f>
        <v>Alto</v>
      </c>
      <c r="AJ31" s="432"/>
      <c r="AK31" s="443"/>
      <c r="AL31" s="420"/>
      <c r="AM31" s="443"/>
      <c r="AN31" s="432"/>
      <c r="AO31" s="446"/>
      <c r="AP31" s="187" t="s">
        <v>147</v>
      </c>
      <c r="AQ31" s="204" t="s">
        <v>277</v>
      </c>
      <c r="AR31" s="204" t="s">
        <v>268</v>
      </c>
      <c r="AS31" s="205">
        <v>45291</v>
      </c>
      <c r="AT31" s="223">
        <v>45217</v>
      </c>
      <c r="AU31" s="338" t="s">
        <v>278</v>
      </c>
      <c r="AV31" s="239" t="s">
        <v>151</v>
      </c>
      <c r="AW31" s="230" t="s">
        <v>279</v>
      </c>
      <c r="AX31" s="228"/>
      <c r="AY31" s="231" t="s">
        <v>280</v>
      </c>
      <c r="AZ31" s="227"/>
      <c r="BA31" s="228"/>
      <c r="BB31" s="239"/>
      <c r="BC31" s="230"/>
      <c r="BD31" s="228"/>
      <c r="BE31" s="232"/>
      <c r="BF31" s="523"/>
      <c r="BG31" s="523"/>
      <c r="BH31" s="414"/>
    </row>
    <row r="32" spans="1:60" ht="66" x14ac:dyDescent="0.25">
      <c r="A32" s="347" t="s">
        <v>256</v>
      </c>
      <c r="B32" s="408"/>
      <c r="C32" s="408"/>
      <c r="D32" s="408"/>
      <c r="E32" s="411"/>
      <c r="F32" s="182" t="s">
        <v>281</v>
      </c>
      <c r="G32" s="414"/>
      <c r="H32" s="408"/>
      <c r="I32" s="429"/>
      <c r="J32" s="429"/>
      <c r="K32" s="435"/>
      <c r="L32" s="432"/>
      <c r="M32" s="426"/>
      <c r="N32" s="420"/>
      <c r="O32" s="426"/>
      <c r="P32" s="432"/>
      <c r="Q32" s="446"/>
      <c r="R32" s="183">
        <v>3</v>
      </c>
      <c r="S32" s="248" t="s">
        <v>274</v>
      </c>
      <c r="T32" s="202" t="s">
        <v>282</v>
      </c>
      <c r="U32" s="202" t="s">
        <v>283</v>
      </c>
      <c r="V32" s="187" t="s">
        <v>142</v>
      </c>
      <c r="W32" s="187" t="s">
        <v>143</v>
      </c>
      <c r="X32" s="185">
        <f>IFERROR(VLOOKUP(V32,'[3]4.Criterios'!$I$6:$K$8,3,0)+VLOOKUP(W32,'[3]4.Criterios'!$I$9:$K$10,3,0),"")</f>
        <v>0.4</v>
      </c>
      <c r="Y32" s="186" t="str">
        <f>IFERROR(VLOOKUP(V32,[3]Niveles!$H$25:$I$27,2,0),"")</f>
        <v>Probabilidad</v>
      </c>
      <c r="Z32" s="452"/>
      <c r="AA32" s="452"/>
      <c r="AB32" s="187" t="s">
        <v>164</v>
      </c>
      <c r="AC32" s="187" t="s">
        <v>165</v>
      </c>
      <c r="AD32" s="187" t="s">
        <v>166</v>
      </c>
      <c r="AE32" s="188" t="str">
        <f>IFERROR(VLOOKUP(AF32,'4.Criterios'!$D$5:$F$9,3,1),"")</f>
        <v>Muy Baja</v>
      </c>
      <c r="AF32" s="142">
        <f t="shared" si="18"/>
        <v>8.6399999999999991E-2</v>
      </c>
      <c r="AG32" s="188" t="str">
        <f>IFERROR(VLOOKUP(AH32,'4.Criterios'!$D$14:$F$18,3,1),"")</f>
        <v>Mayor</v>
      </c>
      <c r="AH32" s="189">
        <f t="shared" si="19"/>
        <v>0.8</v>
      </c>
      <c r="AI32" s="188" t="str">
        <f>IFERROR(VLOOKUP(CONCATENATE(AE32,AG32),Niveles!$B$3:$E$27,4,0),"")</f>
        <v>Alto</v>
      </c>
      <c r="AJ32" s="432"/>
      <c r="AK32" s="443"/>
      <c r="AL32" s="420"/>
      <c r="AM32" s="443"/>
      <c r="AN32" s="432"/>
      <c r="AO32" s="446"/>
      <c r="AP32" s="187" t="s">
        <v>147</v>
      </c>
      <c r="AQ32" s="204" t="s">
        <v>284</v>
      </c>
      <c r="AR32" s="204" t="s">
        <v>285</v>
      </c>
      <c r="AS32" s="205">
        <v>45291</v>
      </c>
      <c r="AT32" s="223">
        <v>45217</v>
      </c>
      <c r="AU32" s="338" t="s">
        <v>286</v>
      </c>
      <c r="AV32" s="239" t="s">
        <v>151</v>
      </c>
      <c r="AW32" s="230" t="s">
        <v>287</v>
      </c>
      <c r="AX32" s="228" t="s">
        <v>288</v>
      </c>
      <c r="AY32" s="231" t="s">
        <v>289</v>
      </c>
      <c r="AZ32" s="227"/>
      <c r="BA32" s="228"/>
      <c r="BB32" s="239"/>
      <c r="BC32" s="230"/>
      <c r="BD32" s="228"/>
      <c r="BE32" s="232"/>
      <c r="BF32" s="523"/>
      <c r="BG32" s="523"/>
      <c r="BH32" s="414"/>
    </row>
    <row r="33" spans="1:60" ht="82.5" x14ac:dyDescent="0.25">
      <c r="A33" s="347" t="s">
        <v>256</v>
      </c>
      <c r="B33" s="408"/>
      <c r="C33" s="408"/>
      <c r="D33" s="408"/>
      <c r="E33" s="411"/>
      <c r="F33" s="182" t="s">
        <v>290</v>
      </c>
      <c r="G33" s="414"/>
      <c r="H33" s="408"/>
      <c r="I33" s="429"/>
      <c r="J33" s="429"/>
      <c r="K33" s="435"/>
      <c r="L33" s="432"/>
      <c r="M33" s="426"/>
      <c r="N33" s="420"/>
      <c r="O33" s="426"/>
      <c r="P33" s="432"/>
      <c r="Q33" s="446"/>
      <c r="R33" s="183">
        <v>4</v>
      </c>
      <c r="S33" s="248" t="s">
        <v>291</v>
      </c>
      <c r="T33" s="248" t="s">
        <v>292</v>
      </c>
      <c r="U33" s="248" t="s">
        <v>293</v>
      </c>
      <c r="V33" s="187" t="s">
        <v>173</v>
      </c>
      <c r="W33" s="187" t="s">
        <v>143</v>
      </c>
      <c r="X33" s="185">
        <f>IFERROR(VLOOKUP(V33,'[3]4.Criterios'!$I$6:$K$8,3,0)+VLOOKUP(W33,'[3]4.Criterios'!$I$9:$K$10,3,0),"")</f>
        <v>0.25</v>
      </c>
      <c r="Y33" s="186" t="str">
        <f>IFERROR(VLOOKUP(V33,[3]Niveles!$H$25:$I$27,2,0),"")</f>
        <v>Impacto</v>
      </c>
      <c r="Z33" s="452"/>
      <c r="AA33" s="452"/>
      <c r="AB33" s="187" t="s">
        <v>144</v>
      </c>
      <c r="AC33" s="187" t="s">
        <v>165</v>
      </c>
      <c r="AD33" s="187" t="s">
        <v>166</v>
      </c>
      <c r="AE33" s="188" t="str">
        <f>IFERROR(VLOOKUP(AF33,'4.Criterios'!$D$5:$F$9,3,1),"")</f>
        <v>Muy Baja</v>
      </c>
      <c r="AF33" s="142">
        <f t="shared" si="18"/>
        <v>8.6399999999999991E-2</v>
      </c>
      <c r="AG33" s="188" t="str">
        <f>IFERROR(VLOOKUP(AH33,'4.Criterios'!$D$14:$F$18,3,1),"")</f>
        <v>Moderado</v>
      </c>
      <c r="AH33" s="189">
        <f t="shared" si="19"/>
        <v>0.60000000000000009</v>
      </c>
      <c r="AI33" s="188" t="str">
        <f>IFERROR(VLOOKUP(CONCATENATE(AE33,AG33),Niveles!$B$3:$E$27,4,0),"")</f>
        <v>Moderado</v>
      </c>
      <c r="AJ33" s="432"/>
      <c r="AK33" s="443"/>
      <c r="AL33" s="420"/>
      <c r="AM33" s="443"/>
      <c r="AN33" s="432"/>
      <c r="AO33" s="446"/>
      <c r="AP33" s="183"/>
      <c r="AQ33" s="180"/>
      <c r="AR33" s="180"/>
      <c r="AS33" s="181"/>
      <c r="AT33" s="227"/>
      <c r="AU33" s="228"/>
      <c r="AV33" s="239"/>
      <c r="AW33" s="230"/>
      <c r="AX33" s="228"/>
      <c r="AY33" s="231" t="s">
        <v>294</v>
      </c>
      <c r="AZ33" s="227"/>
      <c r="BA33" s="228"/>
      <c r="BB33" s="239"/>
      <c r="BC33" s="230"/>
      <c r="BD33" s="228"/>
      <c r="BE33" s="232"/>
      <c r="BF33" s="523"/>
      <c r="BG33" s="523"/>
      <c r="BH33" s="414"/>
    </row>
    <row r="34" spans="1:60" ht="33" x14ac:dyDescent="0.25">
      <c r="A34" s="347" t="s">
        <v>256</v>
      </c>
      <c r="B34" s="408"/>
      <c r="C34" s="408"/>
      <c r="D34" s="408"/>
      <c r="E34" s="411"/>
      <c r="F34" s="213"/>
      <c r="G34" s="414"/>
      <c r="H34" s="408"/>
      <c r="I34" s="429"/>
      <c r="J34" s="429"/>
      <c r="K34" s="435"/>
      <c r="L34" s="432"/>
      <c r="M34" s="426"/>
      <c r="N34" s="420"/>
      <c r="O34" s="426"/>
      <c r="P34" s="432"/>
      <c r="Q34" s="446"/>
      <c r="R34" s="183">
        <v>5</v>
      </c>
      <c r="S34" s="248"/>
      <c r="T34" s="184"/>
      <c r="U34" s="184"/>
      <c r="V34" s="183"/>
      <c r="W34" s="183"/>
      <c r="X34" s="185" t="str">
        <f>IFERROR(VLOOKUP(V34,'[3]4.Criterios'!$I$6:$K$8,3,0)+VLOOKUP(W34,'[3]4.Criterios'!$I$9:$K$10,3,0),"")</f>
        <v/>
      </c>
      <c r="Y34" s="186" t="str">
        <f>IFERROR(VLOOKUP(V34,[3]Niveles!$H$25:$I$27,2,0),"")</f>
        <v/>
      </c>
      <c r="Z34" s="452"/>
      <c r="AA34" s="452"/>
      <c r="AB34" s="187"/>
      <c r="AC34" s="187"/>
      <c r="AD34" s="187"/>
      <c r="AE34" s="188" t="str">
        <f>IFERROR(VLOOKUP(AF34,'4.Criterios'!$D$5:$F$9,3,1),"")</f>
        <v/>
      </c>
      <c r="AF34" s="142" t="str">
        <f t="shared" si="18"/>
        <v/>
      </c>
      <c r="AG34" s="188" t="str">
        <f>IFERROR(VLOOKUP(AH34,'4.Criterios'!$D$14:$F$18,3,1),"")</f>
        <v/>
      </c>
      <c r="AH34" s="189" t="str">
        <f t="shared" si="19"/>
        <v/>
      </c>
      <c r="AI34" s="188" t="str">
        <f>IFERROR(VLOOKUP(CONCATENATE(AE34,AG34),Niveles!$B$3:$E$27,4,0),"")</f>
        <v/>
      </c>
      <c r="AJ34" s="432"/>
      <c r="AK34" s="443"/>
      <c r="AL34" s="420"/>
      <c r="AM34" s="443"/>
      <c r="AN34" s="432"/>
      <c r="AO34" s="446"/>
      <c r="AP34" s="183"/>
      <c r="AQ34" s="180"/>
      <c r="AR34" s="180"/>
      <c r="AS34" s="181"/>
      <c r="AT34" s="227"/>
      <c r="AU34" s="228"/>
      <c r="AV34" s="239"/>
      <c r="AW34" s="230"/>
      <c r="AX34" s="228"/>
      <c r="AY34" s="231"/>
      <c r="AZ34" s="227"/>
      <c r="BA34" s="228"/>
      <c r="BB34" s="239"/>
      <c r="BC34" s="230"/>
      <c r="BD34" s="228"/>
      <c r="BE34" s="232"/>
      <c r="BF34" s="523"/>
      <c r="BG34" s="523"/>
      <c r="BH34" s="414"/>
    </row>
    <row r="35" spans="1:60" ht="33.75" thickBot="1" x14ac:dyDescent="0.3">
      <c r="A35" s="348" t="s">
        <v>256</v>
      </c>
      <c r="B35" s="409"/>
      <c r="C35" s="409"/>
      <c r="D35" s="409"/>
      <c r="E35" s="412"/>
      <c r="F35" s="216"/>
      <c r="G35" s="415"/>
      <c r="H35" s="409"/>
      <c r="I35" s="430"/>
      <c r="J35" s="430"/>
      <c r="K35" s="436"/>
      <c r="L35" s="433"/>
      <c r="M35" s="427"/>
      <c r="N35" s="421"/>
      <c r="O35" s="427"/>
      <c r="P35" s="433"/>
      <c r="Q35" s="447"/>
      <c r="R35" s="192">
        <v>6</v>
      </c>
      <c r="S35" s="252"/>
      <c r="T35" s="252"/>
      <c r="U35" s="252"/>
      <c r="V35" s="192"/>
      <c r="W35" s="190"/>
      <c r="X35" s="185" t="str">
        <f>IFERROR(VLOOKUP(V35,'[3]4.Criterios'!$I$6:$K$8,3,0)+VLOOKUP(W35,'[3]4.Criterios'!$I$9:$K$10,3,0),"")</f>
        <v/>
      </c>
      <c r="Y35" s="186" t="str">
        <f>IFERROR(VLOOKUP(V35,[3]Niveles!$H$25:$I$27,2,0),"")</f>
        <v/>
      </c>
      <c r="Z35" s="453"/>
      <c r="AA35" s="453"/>
      <c r="AB35" s="192"/>
      <c r="AC35" s="192"/>
      <c r="AD35" s="192"/>
      <c r="AE35" s="193" t="str">
        <f>IFERROR(VLOOKUP(AF35,'4.Criterios'!$D$5:$F$9,3,1),"")</f>
        <v/>
      </c>
      <c r="AF35" s="143" t="str">
        <f t="shared" si="18"/>
        <v/>
      </c>
      <c r="AG35" s="193" t="str">
        <f>IFERROR(VLOOKUP(AH35,'4.Criterios'!$D$14:$F$18,3,1),"")</f>
        <v/>
      </c>
      <c r="AH35" s="194" t="str">
        <f t="shared" si="19"/>
        <v/>
      </c>
      <c r="AI35" s="193" t="str">
        <f>IFERROR(VLOOKUP(CONCATENATE(AE35,AG35),Niveles!$B$3:$E$27,4,0),"")</f>
        <v/>
      </c>
      <c r="AJ35" s="433"/>
      <c r="AK35" s="444"/>
      <c r="AL35" s="421"/>
      <c r="AM35" s="444"/>
      <c r="AN35" s="433"/>
      <c r="AO35" s="447"/>
      <c r="AP35" s="190"/>
      <c r="AQ35" s="195"/>
      <c r="AR35" s="195"/>
      <c r="AS35" s="196"/>
      <c r="AT35" s="233"/>
      <c r="AU35" s="234"/>
      <c r="AV35" s="242"/>
      <c r="AW35" s="236"/>
      <c r="AX35" s="234"/>
      <c r="AY35" s="237"/>
      <c r="AZ35" s="233"/>
      <c r="BA35" s="234"/>
      <c r="BB35" s="242"/>
      <c r="BC35" s="236"/>
      <c r="BD35" s="234"/>
      <c r="BE35" s="238"/>
      <c r="BF35" s="524"/>
      <c r="BG35" s="524"/>
      <c r="BH35" s="415"/>
    </row>
    <row r="36" spans="1:60" s="254" customFormat="1" ht="409.5" customHeight="1" x14ac:dyDescent="0.25">
      <c r="A36" s="349" t="s">
        <v>256</v>
      </c>
      <c r="B36" s="422" t="s">
        <v>295</v>
      </c>
      <c r="C36" s="422" t="s">
        <v>132</v>
      </c>
      <c r="D36" s="422" t="s">
        <v>296</v>
      </c>
      <c r="E36" s="437" t="s">
        <v>297</v>
      </c>
      <c r="F36" s="270" t="s">
        <v>298</v>
      </c>
      <c r="G36" s="413" t="str">
        <f>IF(E36&lt;&gt;"",CONCATENATE("Posibilidad de afectación ",C36," por ",D36," debido a ",E36),"")</f>
        <v>Posibilidad de afectación reputacional por la mención u omisión  inadecuada del rol institucional en la financiación de las  investigaciones debido a desconocimiento de los lineamientos legales</v>
      </c>
      <c r="H36" s="422" t="s">
        <v>261</v>
      </c>
      <c r="I36" s="454">
        <v>58</v>
      </c>
      <c r="J36" s="454" t="s">
        <v>299</v>
      </c>
      <c r="K36" s="416" t="s">
        <v>300</v>
      </c>
      <c r="L36" s="431" t="str">
        <f>IFERROR(VLOOKUP(M36,'4.Criterios'!$E$5:$F$9,2,0),"")</f>
        <v>Media</v>
      </c>
      <c r="M36" s="425">
        <f>IF(I36&lt;&gt;"",VLOOKUP(I36,'4.Criterios'!$B$5:$F$9,4,1),"")</f>
        <v>0.6</v>
      </c>
      <c r="N36" s="419" t="str">
        <f>IFERROR(VLOOKUP(O36,'4.Criterios'!$E$14:$F$18,2,0),"")</f>
        <v>Menor</v>
      </c>
      <c r="O36" s="425">
        <f>IFERROR(IF(C36='4.Criterios'!$B$12,VLOOKUP(K36,'4.Criterios'!$B$14:$F$18,4,0),IF(C36='4.Criterios'!$C$12,VLOOKUP(K36,'4.Criterios'!$C$14:$F$18,3,0),"")),)</f>
        <v>0.4</v>
      </c>
      <c r="P36" s="431" t="str">
        <f>IFERROR(VLOOKUP(CONCATENATE(L36,N36),Niveles!$B$3:$E$27,4,0),"")</f>
        <v>Moderado</v>
      </c>
      <c r="Q36" s="445">
        <f>IFERROR(VLOOKUP(CONCATENATE(L36,N36),Niveles!$B$3:$F$27,5,0),"")</f>
        <v>6</v>
      </c>
      <c r="R36" s="275">
        <v>1</v>
      </c>
      <c r="S36" s="271" t="s">
        <v>291</v>
      </c>
      <c r="T36" s="272" t="s">
        <v>292</v>
      </c>
      <c r="U36" s="272" t="s">
        <v>293</v>
      </c>
      <c r="V36" s="271" t="s">
        <v>173</v>
      </c>
      <c r="W36" s="275" t="s">
        <v>143</v>
      </c>
      <c r="X36" s="292">
        <f>IFERROR(VLOOKUP(V36,'4.Criterios'!$I$6:$K$8,3,0)+VLOOKUP(W36,'4.Criterios'!$I$9:$K$10,3,0),"")</f>
        <v>0.25</v>
      </c>
      <c r="Y36" s="293" t="str">
        <f>IFERROR(VLOOKUP(V36,Niveles!$H$25:$I$27,2,0),"")</f>
        <v>Impacto</v>
      </c>
      <c r="Z36" s="440">
        <f ca="1">IFERROR(M36-AK36,"")</f>
        <v>0</v>
      </c>
      <c r="AA36" s="440">
        <f ca="1">IFERROR(O36-AM36,"")</f>
        <v>0.17499999999999999</v>
      </c>
      <c r="AB36" s="275" t="s">
        <v>144</v>
      </c>
      <c r="AC36" s="275" t="s">
        <v>165</v>
      </c>
      <c r="AD36" s="275" t="s">
        <v>166</v>
      </c>
      <c r="AE36" s="178" t="str">
        <f>IFERROR(VLOOKUP(AF36,'4.Criterios'!$D$5:$F$9,3,1),"")</f>
        <v>Media</v>
      </c>
      <c r="AF36" s="141">
        <f t="shared" ref="AF36" si="20">IFERROR(IF(Y36="Probabilidad",(M36*(1-X36)),IF(Y36="Impacto",M36,"")),"")</f>
        <v>0.6</v>
      </c>
      <c r="AG36" s="178" t="str">
        <f>IFERROR(VLOOKUP(AH36,'4.Criterios'!$D$14:$F$18,3,1),"")</f>
        <v>Menor</v>
      </c>
      <c r="AH36" s="179">
        <f t="shared" ref="AH36" si="21">IFERROR(IF(Y36="Impacto",(O36*(1-X36)),IF(Y36="Probabilidad",O36,"")),"")</f>
        <v>0.30000000000000004</v>
      </c>
      <c r="AI36" s="178" t="str">
        <f>IFERROR(VLOOKUP(CONCATENATE(AE36,AG36),Niveles!$B$3:$E$27,4,0),"")</f>
        <v>Moderado</v>
      </c>
      <c r="AJ36" s="431" t="str">
        <f t="shared" ref="AJ36:AN36" ca="1" si="22">OFFSET(AE35,6-COUNTBLANK(AE36:AE41),0,1,1)</f>
        <v>Media</v>
      </c>
      <c r="AK36" s="442">
        <f t="shared" ca="1" si="22"/>
        <v>0.6</v>
      </c>
      <c r="AL36" s="419" t="str">
        <f t="shared" ca="1" si="22"/>
        <v>Menor</v>
      </c>
      <c r="AM36" s="442">
        <f t="shared" ca="1" si="22"/>
        <v>0.22500000000000003</v>
      </c>
      <c r="AN36" s="431" t="str">
        <f t="shared" ca="1" si="22"/>
        <v>Moderado</v>
      </c>
      <c r="AO36" s="445">
        <f ca="1">IFERROR(VLOOKUP(CONCATENATE(AJ36,AL36),[2]Niveles!$B$3:$F$27,5,0),"")</f>
        <v>6</v>
      </c>
      <c r="AP36" s="275" t="s">
        <v>147</v>
      </c>
      <c r="AQ36" s="276" t="s">
        <v>301</v>
      </c>
      <c r="AR36" s="276" t="s">
        <v>302</v>
      </c>
      <c r="AS36" s="277">
        <v>45289</v>
      </c>
      <c r="AT36" s="278">
        <v>45217</v>
      </c>
      <c r="AU36" s="279" t="s">
        <v>303</v>
      </c>
      <c r="AV36" s="280" t="s">
        <v>151</v>
      </c>
      <c r="AW36" s="281" t="s">
        <v>304</v>
      </c>
      <c r="AX36" s="279"/>
      <c r="AY36" s="282" t="s">
        <v>294</v>
      </c>
      <c r="AZ36" s="278" t="s">
        <v>155</v>
      </c>
      <c r="BA36" s="279" t="s">
        <v>156</v>
      </c>
      <c r="BB36" s="280" t="s">
        <v>156</v>
      </c>
      <c r="BC36" s="281" t="s">
        <v>156</v>
      </c>
      <c r="BD36" s="279" t="s">
        <v>156</v>
      </c>
      <c r="BE36" s="359" t="s">
        <v>864</v>
      </c>
      <c r="BF36" s="522" t="s">
        <v>158</v>
      </c>
      <c r="BG36" s="522" t="s">
        <v>158</v>
      </c>
      <c r="BH36" s="413" t="s">
        <v>305</v>
      </c>
    </row>
    <row r="37" spans="1:60" s="254" customFormat="1" ht="66" x14ac:dyDescent="0.25">
      <c r="A37" s="350" t="s">
        <v>256</v>
      </c>
      <c r="B37" s="423"/>
      <c r="C37" s="423"/>
      <c r="D37" s="423"/>
      <c r="E37" s="438"/>
      <c r="F37" s="284" t="s">
        <v>306</v>
      </c>
      <c r="G37" s="414"/>
      <c r="H37" s="423"/>
      <c r="I37" s="455"/>
      <c r="J37" s="455"/>
      <c r="K37" s="417"/>
      <c r="L37" s="432"/>
      <c r="M37" s="426"/>
      <c r="N37" s="420"/>
      <c r="O37" s="426"/>
      <c r="P37" s="432"/>
      <c r="Q37" s="446"/>
      <c r="R37" s="271">
        <v>2</v>
      </c>
      <c r="S37" s="271" t="s">
        <v>307</v>
      </c>
      <c r="T37" s="272" t="s">
        <v>308</v>
      </c>
      <c r="U37" s="272" t="s">
        <v>309</v>
      </c>
      <c r="V37" s="271" t="s">
        <v>173</v>
      </c>
      <c r="W37" s="271" t="s">
        <v>143</v>
      </c>
      <c r="X37" s="255">
        <f>IFERROR(VLOOKUP(V37,'4.Criterios'!$I$6:$K$8,3,0)+VLOOKUP(W37,'4.Criterios'!$I$9:$K$10,3,0),"")</f>
        <v>0.25</v>
      </c>
      <c r="Y37" s="256" t="str">
        <f>IFERROR(VLOOKUP(V37,Niveles!$H$25:$I$27,2,0),"")</f>
        <v>Impacto</v>
      </c>
      <c r="Z37" s="441"/>
      <c r="AA37" s="441"/>
      <c r="AB37" s="271" t="s">
        <v>144</v>
      </c>
      <c r="AC37" s="271" t="s">
        <v>165</v>
      </c>
      <c r="AD37" s="271" t="s">
        <v>166</v>
      </c>
      <c r="AE37" s="188" t="str">
        <f>IFERROR(VLOOKUP(AF37,'4.Criterios'!$D$5:$F$9,3,1),"")</f>
        <v>Media</v>
      </c>
      <c r="AF37" s="142">
        <f t="shared" ref="AF37:AF41" si="23">IFERROR(IF(Y37="Probabilidad",(AF36*(1-X37)),IF(Y37="Impacto",AF36,"")),"")</f>
        <v>0.6</v>
      </c>
      <c r="AG37" s="188" t="str">
        <f>IFERROR(VLOOKUP(AH37,'4.Criterios'!$D$14:$F$18,3,1),"")</f>
        <v>Menor</v>
      </c>
      <c r="AH37" s="189">
        <f t="shared" ref="AH37:AH41" si="24">IFERROR(IF(Y37="Impacto",(AH36*(1-X37)),IF(Y37="Probabilidad",AH36,"")),"")</f>
        <v>0.22500000000000003</v>
      </c>
      <c r="AI37" s="188" t="str">
        <f>IFERROR(VLOOKUP(CONCATENATE(AE37,AG37),Niveles!$B$3:$E$27,4,0),"")</f>
        <v>Moderado</v>
      </c>
      <c r="AJ37" s="432"/>
      <c r="AK37" s="443"/>
      <c r="AL37" s="420"/>
      <c r="AM37" s="443"/>
      <c r="AN37" s="432"/>
      <c r="AO37" s="446"/>
      <c r="AP37" s="271" t="s">
        <v>147</v>
      </c>
      <c r="AQ37" s="276" t="s">
        <v>310</v>
      </c>
      <c r="AR37" s="276" t="s">
        <v>302</v>
      </c>
      <c r="AS37" s="277">
        <v>45473</v>
      </c>
      <c r="AT37" s="257">
        <v>45217</v>
      </c>
      <c r="AU37" s="258" t="s">
        <v>311</v>
      </c>
      <c r="AV37" s="259" t="s">
        <v>151</v>
      </c>
      <c r="AW37" s="260" t="s">
        <v>312</v>
      </c>
      <c r="AX37" s="258"/>
      <c r="AY37" s="261" t="s">
        <v>313</v>
      </c>
      <c r="AZ37" s="257"/>
      <c r="BA37" s="258"/>
      <c r="BB37" s="259"/>
      <c r="BC37" s="260"/>
      <c r="BD37" s="258"/>
      <c r="BE37" s="262"/>
      <c r="BF37" s="523"/>
      <c r="BG37" s="523"/>
      <c r="BH37" s="414"/>
    </row>
    <row r="38" spans="1:60" s="254" customFormat="1" ht="49.5" x14ac:dyDescent="0.25">
      <c r="A38" s="350" t="s">
        <v>256</v>
      </c>
      <c r="B38" s="423"/>
      <c r="C38" s="423"/>
      <c r="D38" s="423"/>
      <c r="E38" s="438"/>
      <c r="F38" s="284" t="s">
        <v>314</v>
      </c>
      <c r="G38" s="414"/>
      <c r="H38" s="423"/>
      <c r="I38" s="455"/>
      <c r="J38" s="455"/>
      <c r="K38" s="417"/>
      <c r="L38" s="432"/>
      <c r="M38" s="426"/>
      <c r="N38" s="420"/>
      <c r="O38" s="426"/>
      <c r="P38" s="432"/>
      <c r="Q38" s="446"/>
      <c r="R38" s="271">
        <v>3</v>
      </c>
      <c r="S38" s="272"/>
      <c r="T38" s="272"/>
      <c r="U38" s="272"/>
      <c r="V38" s="271"/>
      <c r="W38" s="271"/>
      <c r="X38" s="255" t="str">
        <f>IFERROR(VLOOKUP(V38,'4.Criterios'!$I$6:$K$8,3,0)+VLOOKUP(W38,'4.Criterios'!$I$9:$K$10,3,0),"")</f>
        <v/>
      </c>
      <c r="Y38" s="256" t="str">
        <f>IFERROR(VLOOKUP(V38,Niveles!$H$25:$I$27,2,0),"")</f>
        <v/>
      </c>
      <c r="Z38" s="441"/>
      <c r="AA38" s="441"/>
      <c r="AB38" s="271"/>
      <c r="AC38" s="271"/>
      <c r="AD38" s="271"/>
      <c r="AE38" s="188" t="str">
        <f>IFERROR(VLOOKUP(AF38,'4.Criterios'!$D$5:$F$9,3,1),"")</f>
        <v/>
      </c>
      <c r="AF38" s="142" t="str">
        <f t="shared" si="23"/>
        <v/>
      </c>
      <c r="AG38" s="188" t="str">
        <f>IFERROR(VLOOKUP(AH38,'4.Criterios'!$D$14:$F$18,3,1),"")</f>
        <v/>
      </c>
      <c r="AH38" s="189" t="str">
        <f t="shared" si="24"/>
        <v/>
      </c>
      <c r="AI38" s="188" t="str">
        <f>IFERROR(VLOOKUP(CONCATENATE(AE38,AG38),Niveles!$B$3:$E$27,4,0),"")</f>
        <v/>
      </c>
      <c r="AJ38" s="432"/>
      <c r="AK38" s="443"/>
      <c r="AL38" s="420"/>
      <c r="AM38" s="443"/>
      <c r="AN38" s="432"/>
      <c r="AO38" s="446"/>
      <c r="AP38" s="271"/>
      <c r="AQ38" s="276"/>
      <c r="AR38" s="276"/>
      <c r="AS38" s="277"/>
      <c r="AT38" s="257"/>
      <c r="AU38" s="258"/>
      <c r="AV38" s="259"/>
      <c r="AW38" s="260"/>
      <c r="AX38" s="258"/>
      <c r="AY38" s="261"/>
      <c r="AZ38" s="257"/>
      <c r="BA38" s="258"/>
      <c r="BB38" s="259"/>
      <c r="BC38" s="260"/>
      <c r="BD38" s="258"/>
      <c r="BE38" s="262"/>
      <c r="BF38" s="523"/>
      <c r="BG38" s="523"/>
      <c r="BH38" s="414"/>
    </row>
    <row r="39" spans="1:60" s="254" customFormat="1" ht="33" x14ac:dyDescent="0.25">
      <c r="A39" s="350" t="s">
        <v>256</v>
      </c>
      <c r="B39" s="423"/>
      <c r="C39" s="423"/>
      <c r="D39" s="423"/>
      <c r="E39" s="438"/>
      <c r="F39" s="284"/>
      <c r="G39" s="414"/>
      <c r="H39" s="423"/>
      <c r="I39" s="455"/>
      <c r="J39" s="455"/>
      <c r="K39" s="417"/>
      <c r="L39" s="432"/>
      <c r="M39" s="426"/>
      <c r="N39" s="420"/>
      <c r="O39" s="426"/>
      <c r="P39" s="432"/>
      <c r="Q39" s="446"/>
      <c r="R39" s="271">
        <v>4</v>
      </c>
      <c r="S39" s="272"/>
      <c r="T39" s="272"/>
      <c r="U39" s="272"/>
      <c r="V39" s="271"/>
      <c r="W39" s="271"/>
      <c r="X39" s="255" t="str">
        <f>IFERROR(VLOOKUP(V39,'4.Criterios'!$I$6:$K$8,3,0)+VLOOKUP(W39,'4.Criterios'!$I$9:$K$10,3,0),"")</f>
        <v/>
      </c>
      <c r="Y39" s="256" t="str">
        <f>IFERROR(VLOOKUP(V39,Niveles!$H$25:$I$27,2,0),"")</f>
        <v/>
      </c>
      <c r="Z39" s="441"/>
      <c r="AA39" s="441"/>
      <c r="AB39" s="271"/>
      <c r="AC39" s="271"/>
      <c r="AD39" s="271"/>
      <c r="AE39" s="188" t="str">
        <f>IFERROR(VLOOKUP(AF39,'4.Criterios'!$D$5:$F$9,3,1),"")</f>
        <v/>
      </c>
      <c r="AF39" s="142" t="str">
        <f t="shared" si="23"/>
        <v/>
      </c>
      <c r="AG39" s="188" t="str">
        <f>IFERROR(VLOOKUP(AH39,'4.Criterios'!$D$14:$F$18,3,1),"")</f>
        <v/>
      </c>
      <c r="AH39" s="189" t="str">
        <f t="shared" si="24"/>
        <v/>
      </c>
      <c r="AI39" s="188" t="str">
        <f>IFERROR(VLOOKUP(CONCATENATE(AE39,AG39),Niveles!$B$3:$E$27,4,0),"")</f>
        <v/>
      </c>
      <c r="AJ39" s="432"/>
      <c r="AK39" s="443"/>
      <c r="AL39" s="420"/>
      <c r="AM39" s="443"/>
      <c r="AN39" s="432"/>
      <c r="AO39" s="446"/>
      <c r="AP39" s="271"/>
      <c r="AQ39" s="276"/>
      <c r="AR39" s="276"/>
      <c r="AS39" s="277"/>
      <c r="AT39" s="257"/>
      <c r="AU39" s="258"/>
      <c r="AV39" s="259"/>
      <c r="AW39" s="260"/>
      <c r="AX39" s="258"/>
      <c r="AY39" s="261"/>
      <c r="AZ39" s="257"/>
      <c r="BA39" s="258"/>
      <c r="BB39" s="259"/>
      <c r="BC39" s="260"/>
      <c r="BD39" s="258"/>
      <c r="BE39" s="262"/>
      <c r="BF39" s="523"/>
      <c r="BG39" s="523"/>
      <c r="BH39" s="414"/>
    </row>
    <row r="40" spans="1:60" s="254" customFormat="1" ht="33" x14ac:dyDescent="0.25">
      <c r="A40" s="350" t="s">
        <v>256</v>
      </c>
      <c r="B40" s="423"/>
      <c r="C40" s="423"/>
      <c r="D40" s="423"/>
      <c r="E40" s="438"/>
      <c r="F40" s="284"/>
      <c r="G40" s="414"/>
      <c r="H40" s="423"/>
      <c r="I40" s="455"/>
      <c r="J40" s="455"/>
      <c r="K40" s="417"/>
      <c r="L40" s="432"/>
      <c r="M40" s="426"/>
      <c r="N40" s="420"/>
      <c r="O40" s="426"/>
      <c r="P40" s="432"/>
      <c r="Q40" s="446"/>
      <c r="R40" s="271">
        <v>5</v>
      </c>
      <c r="S40" s="272"/>
      <c r="T40" s="272"/>
      <c r="U40" s="272"/>
      <c r="V40" s="271"/>
      <c r="W40" s="271"/>
      <c r="X40" s="255" t="str">
        <f>IFERROR(VLOOKUP(V40,'4.Criterios'!$I$6:$K$8,3,0)+VLOOKUP(W40,'4.Criterios'!$I$9:$K$10,3,0),"")</f>
        <v/>
      </c>
      <c r="Y40" s="256" t="str">
        <f>IFERROR(VLOOKUP(V40,Niveles!$H$25:$I$27,2,0),"")</f>
        <v/>
      </c>
      <c r="Z40" s="441"/>
      <c r="AA40" s="441"/>
      <c r="AB40" s="271"/>
      <c r="AC40" s="271"/>
      <c r="AD40" s="271"/>
      <c r="AE40" s="188" t="str">
        <f>IFERROR(VLOOKUP(AF40,'4.Criterios'!$D$5:$F$9,3,1),"")</f>
        <v/>
      </c>
      <c r="AF40" s="142" t="str">
        <f t="shared" si="23"/>
        <v/>
      </c>
      <c r="AG40" s="188" t="str">
        <f>IFERROR(VLOOKUP(AH40,'4.Criterios'!$D$14:$F$18,3,1),"")</f>
        <v/>
      </c>
      <c r="AH40" s="189" t="str">
        <f t="shared" si="24"/>
        <v/>
      </c>
      <c r="AI40" s="188" t="str">
        <f>IFERROR(VLOOKUP(CONCATENATE(AE40,AG40),Niveles!$B$3:$E$27,4,0),"")</f>
        <v/>
      </c>
      <c r="AJ40" s="432"/>
      <c r="AK40" s="443"/>
      <c r="AL40" s="420"/>
      <c r="AM40" s="443"/>
      <c r="AN40" s="432"/>
      <c r="AO40" s="446"/>
      <c r="AP40" s="271"/>
      <c r="AQ40" s="276"/>
      <c r="AR40" s="276"/>
      <c r="AS40" s="277"/>
      <c r="AT40" s="257"/>
      <c r="AU40" s="258"/>
      <c r="AV40" s="259"/>
      <c r="AW40" s="260"/>
      <c r="AX40" s="258"/>
      <c r="AY40" s="261"/>
      <c r="AZ40" s="257"/>
      <c r="BA40" s="258"/>
      <c r="BB40" s="259"/>
      <c r="BC40" s="260"/>
      <c r="BD40" s="258"/>
      <c r="BE40" s="262"/>
      <c r="BF40" s="523"/>
      <c r="BG40" s="523"/>
      <c r="BH40" s="414"/>
    </row>
    <row r="41" spans="1:60" s="254" customFormat="1" ht="33.75" thickBot="1" x14ac:dyDescent="0.3">
      <c r="A41" s="351" t="s">
        <v>256</v>
      </c>
      <c r="B41" s="424"/>
      <c r="C41" s="424"/>
      <c r="D41" s="424"/>
      <c r="E41" s="439"/>
      <c r="F41" s="287"/>
      <c r="G41" s="415"/>
      <c r="H41" s="424"/>
      <c r="I41" s="456"/>
      <c r="J41" s="456"/>
      <c r="K41" s="418"/>
      <c r="L41" s="433"/>
      <c r="M41" s="427"/>
      <c r="N41" s="421"/>
      <c r="O41" s="427"/>
      <c r="P41" s="433"/>
      <c r="Q41" s="447"/>
      <c r="R41" s="288">
        <v>6</v>
      </c>
      <c r="S41" s="289"/>
      <c r="T41" s="289"/>
      <c r="U41" s="289"/>
      <c r="V41" s="288"/>
      <c r="W41" s="288"/>
      <c r="X41" s="255" t="str">
        <f>IFERROR(VLOOKUP(V41,'4.Criterios'!$I$6:$K$8,3,0)+VLOOKUP(W41,'4.Criterios'!$I$9:$K$10,3,0),"")</f>
        <v/>
      </c>
      <c r="Y41" s="256" t="str">
        <f>IFERROR(VLOOKUP(V41,Niveles!$H$25:$I$27,2,0),"")</f>
        <v/>
      </c>
      <c r="Z41" s="457"/>
      <c r="AA41" s="457"/>
      <c r="AB41" s="288"/>
      <c r="AC41" s="288"/>
      <c r="AD41" s="288"/>
      <c r="AE41" s="193" t="str">
        <f>IFERROR(VLOOKUP(AF41,'4.Criterios'!$D$5:$F$9,3,1),"")</f>
        <v/>
      </c>
      <c r="AF41" s="143" t="str">
        <f t="shared" si="23"/>
        <v/>
      </c>
      <c r="AG41" s="193" t="str">
        <f>IFERROR(VLOOKUP(AH41,'4.Criterios'!$D$14:$F$18,3,1),"")</f>
        <v/>
      </c>
      <c r="AH41" s="194" t="str">
        <f t="shared" si="24"/>
        <v/>
      </c>
      <c r="AI41" s="193" t="str">
        <f>IFERROR(VLOOKUP(CONCATENATE(AE41,AG41),Niveles!$B$3:$E$27,4,0),"")</f>
        <v/>
      </c>
      <c r="AJ41" s="433"/>
      <c r="AK41" s="444"/>
      <c r="AL41" s="421"/>
      <c r="AM41" s="444"/>
      <c r="AN41" s="433"/>
      <c r="AO41" s="447"/>
      <c r="AP41" s="288"/>
      <c r="AQ41" s="290"/>
      <c r="AR41" s="290"/>
      <c r="AS41" s="291"/>
      <c r="AT41" s="264"/>
      <c r="AU41" s="265"/>
      <c r="AV41" s="266"/>
      <c r="AW41" s="267"/>
      <c r="AX41" s="265"/>
      <c r="AY41" s="268"/>
      <c r="AZ41" s="264"/>
      <c r="BA41" s="265"/>
      <c r="BB41" s="266"/>
      <c r="BC41" s="267"/>
      <c r="BD41" s="265"/>
      <c r="BE41" s="269"/>
      <c r="BF41" s="524"/>
      <c r="BG41" s="524"/>
      <c r="BH41" s="415"/>
    </row>
    <row r="42" spans="1:60" ht="198" x14ac:dyDescent="0.25">
      <c r="A42" s="346" t="s">
        <v>315</v>
      </c>
      <c r="B42" s="407" t="s">
        <v>316</v>
      </c>
      <c r="C42" s="407" t="s">
        <v>132</v>
      </c>
      <c r="D42" s="407" t="s">
        <v>317</v>
      </c>
      <c r="E42" s="410" t="s">
        <v>318</v>
      </c>
      <c r="F42" s="182" t="s">
        <v>319</v>
      </c>
      <c r="G42" s="413" t="str">
        <f>IF(E42&lt;&gt;"",CONCATENATE("Posibilidad de afectación ",C42," por ",D42," debido a ",E42),"")</f>
        <v>Posibilidad de afectación reputacional por inoportunidad en la respuesta a las solicitudes presentadas por la ciudadanía debido a la adaptación del aplicativo de PQRSDF al interior de los procesos</v>
      </c>
      <c r="H42" s="407" t="s">
        <v>261</v>
      </c>
      <c r="I42" s="428">
        <v>660</v>
      </c>
      <c r="J42" s="428" t="s">
        <v>320</v>
      </c>
      <c r="K42" s="434" t="s">
        <v>263</v>
      </c>
      <c r="L42" s="431" t="str">
        <f>IFERROR(VLOOKUP(M42,'4.Criterios'!$E$5:$F$9,2,0),"")</f>
        <v>Alta</v>
      </c>
      <c r="M42" s="425">
        <f>IF(I42&lt;&gt;"",VLOOKUP(I42,'4.Criterios'!$B$5:$F$9,4,1),"")</f>
        <v>0.8</v>
      </c>
      <c r="N42" s="419" t="str">
        <f>IFERROR(VLOOKUP(O42,'4.Criterios'!$E$14:$F$18,2,0),"")</f>
        <v>Mayor</v>
      </c>
      <c r="O42" s="425">
        <f>IFERROR(IF(C42='4.Criterios'!$B$12,VLOOKUP(K42,'4.Criterios'!$B$14:$F$18,4,0),IF(C42='4.Criterios'!$C$12,VLOOKUP(K42,'4.Criterios'!$C$14:$F$18,3,0),"")),)</f>
        <v>0.8</v>
      </c>
      <c r="P42" s="431" t="str">
        <f>IFERROR(VLOOKUP(CONCATENATE(L42,N42),Niveles!$B$3:$E$27,4,0),"")</f>
        <v>Alto</v>
      </c>
      <c r="Q42" s="445">
        <f>IFERROR(VLOOKUP(CONCATENATE(L42,N42),Niveles!$B$3:$F$27,5,0),"")</f>
        <v>19</v>
      </c>
      <c r="R42" s="173">
        <v>1</v>
      </c>
      <c r="S42" s="271" t="s">
        <v>321</v>
      </c>
      <c r="T42" s="199" t="s">
        <v>322</v>
      </c>
      <c r="U42" s="199" t="s">
        <v>323</v>
      </c>
      <c r="V42" s="183" t="s">
        <v>142</v>
      </c>
      <c r="W42" s="173" t="s">
        <v>143</v>
      </c>
      <c r="X42" s="175">
        <f>IFERROR(VLOOKUP(V42,'4.Criterios'!$I$6:$K$8,3,0)+VLOOKUP(W42,'4.Criterios'!$I$9:$K$10,3,0),"")</f>
        <v>0.4</v>
      </c>
      <c r="Y42" s="176" t="str">
        <f>IFERROR(VLOOKUP(V42,Niveles!$H$25:$I$27,2,0),"")</f>
        <v>Probabilidad</v>
      </c>
      <c r="Z42" s="451">
        <f ca="1">IFERROR(M42-AK42,"")</f>
        <v>0.46400000000000008</v>
      </c>
      <c r="AA42" s="451">
        <f ca="1">IFERROR(O42-AM42,"")</f>
        <v>0.19999999999999996</v>
      </c>
      <c r="AB42" s="177" t="s">
        <v>164</v>
      </c>
      <c r="AC42" s="177" t="s">
        <v>145</v>
      </c>
      <c r="AD42" s="177" t="s">
        <v>166</v>
      </c>
      <c r="AE42" s="178" t="str">
        <f>IFERROR(VLOOKUP(AF42,'4.Criterios'!$D$5:$F$9,3,1),"")</f>
        <v>Media</v>
      </c>
      <c r="AF42" s="141">
        <f t="shared" ref="AF42" si="25">IFERROR(IF(Y42="Probabilidad",(M42*(1-X42)),IF(Y42="Impacto",M42,"")),"")</f>
        <v>0.48</v>
      </c>
      <c r="AG42" s="178" t="str">
        <f>IFERROR(VLOOKUP(AH42,'4.Criterios'!$D$14:$F$18,3,1),"")</f>
        <v>Mayor</v>
      </c>
      <c r="AH42" s="179">
        <f t="shared" ref="AH42" si="26">IFERROR(IF(Y42="Impacto",(O42*(1-X42)),IF(Y42="Probabilidad",O42,"")),"")</f>
        <v>0.8</v>
      </c>
      <c r="AI42" s="178" t="str">
        <f>IFERROR(VLOOKUP(CONCATENATE(AE42,AG42),Niveles!$B$3:$E$27,4,0),"")</f>
        <v>Alto</v>
      </c>
      <c r="AJ42" s="431" t="str">
        <f t="shared" ref="AJ42:AN42" ca="1" si="27">OFFSET(AE41,6-COUNTBLANK(AE42:AE47),0,1,1)</f>
        <v>Baja</v>
      </c>
      <c r="AK42" s="442">
        <f t="shared" ca="1" si="27"/>
        <v>0.33599999999999997</v>
      </c>
      <c r="AL42" s="419" t="str">
        <f t="shared" ca="1" si="27"/>
        <v>Moderado</v>
      </c>
      <c r="AM42" s="442">
        <f t="shared" ca="1" si="27"/>
        <v>0.60000000000000009</v>
      </c>
      <c r="AN42" s="431" t="str">
        <f t="shared" ca="1" si="27"/>
        <v>Moderado</v>
      </c>
      <c r="AO42" s="445">
        <f ca="1">IFERROR(VLOOKUP(CONCATENATE(AJ42,AL42),[2]Niveles!$B$3:$F$27,5,0),"")</f>
        <v>10</v>
      </c>
      <c r="AP42" s="173" t="s">
        <v>147</v>
      </c>
      <c r="AQ42" s="180" t="s">
        <v>324</v>
      </c>
      <c r="AR42" s="180" t="s">
        <v>325</v>
      </c>
      <c r="AS42" s="247">
        <v>45230</v>
      </c>
      <c r="AT42" s="223">
        <v>45217</v>
      </c>
      <c r="AU42" s="224" t="s">
        <v>326</v>
      </c>
      <c r="AV42" s="243" t="s">
        <v>151</v>
      </c>
      <c r="AW42" s="231" t="s">
        <v>327</v>
      </c>
      <c r="AX42" s="231" t="s">
        <v>328</v>
      </c>
      <c r="AY42" s="231" t="s">
        <v>329</v>
      </c>
      <c r="AZ42" s="223" t="s">
        <v>155</v>
      </c>
      <c r="BA42" s="224" t="s">
        <v>155</v>
      </c>
      <c r="BB42" s="243" t="s">
        <v>156</v>
      </c>
      <c r="BC42" s="225" t="s">
        <v>155</v>
      </c>
      <c r="BD42" s="224" t="s">
        <v>156</v>
      </c>
      <c r="BE42" s="370" t="s">
        <v>865</v>
      </c>
      <c r="BF42" s="522" t="s">
        <v>158</v>
      </c>
      <c r="BG42" s="522" t="s">
        <v>158</v>
      </c>
      <c r="BH42" s="413" t="s">
        <v>330</v>
      </c>
    </row>
    <row r="43" spans="1:60" ht="192" customHeight="1" x14ac:dyDescent="0.25">
      <c r="A43" s="347" t="s">
        <v>315</v>
      </c>
      <c r="B43" s="408"/>
      <c r="C43" s="408"/>
      <c r="D43" s="408"/>
      <c r="E43" s="411"/>
      <c r="F43" s="182" t="s">
        <v>331</v>
      </c>
      <c r="G43" s="414"/>
      <c r="H43" s="408"/>
      <c r="I43" s="429"/>
      <c r="J43" s="429"/>
      <c r="K43" s="435"/>
      <c r="L43" s="432"/>
      <c r="M43" s="426"/>
      <c r="N43" s="420"/>
      <c r="O43" s="426"/>
      <c r="P43" s="432"/>
      <c r="Q43" s="446"/>
      <c r="R43" s="183">
        <v>2</v>
      </c>
      <c r="S43" s="271" t="s">
        <v>332</v>
      </c>
      <c r="T43" s="202" t="s">
        <v>333</v>
      </c>
      <c r="U43" s="202" t="s">
        <v>334</v>
      </c>
      <c r="V43" s="187" t="s">
        <v>163</v>
      </c>
      <c r="W43" s="187" t="s">
        <v>143</v>
      </c>
      <c r="X43" s="185">
        <f>IFERROR(VLOOKUP(V43,'4.Criterios'!$I$6:$K$8,3,0)+VLOOKUP(W43,'4.Criterios'!$I$9:$K$10,3,0),"")</f>
        <v>0.3</v>
      </c>
      <c r="Y43" s="186" t="str">
        <f>IFERROR(VLOOKUP(V43,Niveles!$H$25:$I$27,2,0),"")</f>
        <v>Probabilidad</v>
      </c>
      <c r="Z43" s="452"/>
      <c r="AA43" s="452"/>
      <c r="AB43" s="187" t="s">
        <v>164</v>
      </c>
      <c r="AC43" s="187" t="s">
        <v>165</v>
      </c>
      <c r="AD43" s="187" t="s">
        <v>166</v>
      </c>
      <c r="AE43" s="188" t="str">
        <f>IFERROR(VLOOKUP(AF43,'4.Criterios'!$D$5:$F$9,3,1),"")</f>
        <v>Baja</v>
      </c>
      <c r="AF43" s="142">
        <f t="shared" ref="AF43:AF47" si="28">IFERROR(IF(Y43="Probabilidad",(AF42*(1-X43)),IF(Y43="Impacto",AF42,"")),"")</f>
        <v>0.33599999999999997</v>
      </c>
      <c r="AG43" s="188" t="str">
        <f>IFERROR(VLOOKUP(AH43,'4.Criterios'!$D$14:$F$18,3,1),"")</f>
        <v>Mayor</v>
      </c>
      <c r="AH43" s="189">
        <f t="shared" ref="AH43:AH47" si="29">IFERROR(IF(Y43="Impacto",(AH42*(1-X43)),IF(Y43="Probabilidad",AH42,"")),"")</f>
        <v>0.8</v>
      </c>
      <c r="AI43" s="188" t="str">
        <f>IFERROR(VLOOKUP(CONCATENATE(AE43,AG43),Niveles!$B$3:$E$27,4,0),"")</f>
        <v>Alto</v>
      </c>
      <c r="AJ43" s="432"/>
      <c r="AK43" s="443"/>
      <c r="AL43" s="420"/>
      <c r="AM43" s="443"/>
      <c r="AN43" s="432"/>
      <c r="AO43" s="446"/>
      <c r="AP43" s="183" t="s">
        <v>147</v>
      </c>
      <c r="AQ43" s="180" t="s">
        <v>335</v>
      </c>
      <c r="AR43" s="204" t="s">
        <v>336</v>
      </c>
      <c r="AS43" s="247">
        <v>45230</v>
      </c>
      <c r="AT43" s="227">
        <v>45217</v>
      </c>
      <c r="AU43" s="228" t="s">
        <v>337</v>
      </c>
      <c r="AV43" s="239" t="s">
        <v>151</v>
      </c>
      <c r="AW43" s="231" t="s">
        <v>338</v>
      </c>
      <c r="AX43" s="231" t="s">
        <v>339</v>
      </c>
      <c r="AY43" s="231" t="s">
        <v>340</v>
      </c>
      <c r="AZ43" s="227"/>
      <c r="BA43" s="228"/>
      <c r="BB43" s="239"/>
      <c r="BC43" s="230"/>
      <c r="BD43" s="228"/>
      <c r="BE43" s="232"/>
      <c r="BF43" s="523"/>
      <c r="BG43" s="523"/>
      <c r="BH43" s="414"/>
    </row>
    <row r="44" spans="1:60" ht="181.5" x14ac:dyDescent="0.25">
      <c r="A44" s="347" t="s">
        <v>315</v>
      </c>
      <c r="B44" s="408"/>
      <c r="C44" s="408"/>
      <c r="D44" s="408"/>
      <c r="E44" s="411"/>
      <c r="F44" s="182" t="s">
        <v>341</v>
      </c>
      <c r="G44" s="414"/>
      <c r="H44" s="408"/>
      <c r="I44" s="429"/>
      <c r="J44" s="429"/>
      <c r="K44" s="435"/>
      <c r="L44" s="432"/>
      <c r="M44" s="426"/>
      <c r="N44" s="420"/>
      <c r="O44" s="426"/>
      <c r="P44" s="432"/>
      <c r="Q44" s="446"/>
      <c r="R44" s="183">
        <v>3</v>
      </c>
      <c r="S44" s="271" t="s">
        <v>332</v>
      </c>
      <c r="T44" s="202" t="s">
        <v>342</v>
      </c>
      <c r="U44" s="202" t="s">
        <v>343</v>
      </c>
      <c r="V44" s="187" t="s">
        <v>173</v>
      </c>
      <c r="W44" s="187" t="s">
        <v>143</v>
      </c>
      <c r="X44" s="185">
        <f>IFERROR(VLOOKUP(V44,'4.Criterios'!$I$6:$K$8,3,0)+VLOOKUP(W44,'4.Criterios'!$I$9:$K$10,3,0),"")</f>
        <v>0.25</v>
      </c>
      <c r="Y44" s="186" t="str">
        <f>IFERROR(VLOOKUP(V44,Niveles!$H$25:$I$27,2,0),"")</f>
        <v>Impacto</v>
      </c>
      <c r="Z44" s="452"/>
      <c r="AA44" s="452"/>
      <c r="AB44" s="187" t="s">
        <v>164</v>
      </c>
      <c r="AC44" s="187" t="s">
        <v>165</v>
      </c>
      <c r="AD44" s="187" t="s">
        <v>166</v>
      </c>
      <c r="AE44" s="188" t="str">
        <f>IFERROR(VLOOKUP(AF44,'4.Criterios'!$D$5:$F$9,3,1),"")</f>
        <v>Baja</v>
      </c>
      <c r="AF44" s="142">
        <f t="shared" si="28"/>
        <v>0.33599999999999997</v>
      </c>
      <c r="AG44" s="188" t="str">
        <f>IFERROR(VLOOKUP(AH44,'4.Criterios'!$D$14:$F$18,3,1),"")</f>
        <v>Moderado</v>
      </c>
      <c r="AH44" s="189">
        <f t="shared" si="29"/>
        <v>0.60000000000000009</v>
      </c>
      <c r="AI44" s="188" t="str">
        <f>IFERROR(VLOOKUP(CONCATENATE(AE44,AG44),Niveles!$B$3:$E$27,4,0),"")</f>
        <v>Moderado</v>
      </c>
      <c r="AJ44" s="432"/>
      <c r="AK44" s="443"/>
      <c r="AL44" s="420"/>
      <c r="AM44" s="443"/>
      <c r="AN44" s="432"/>
      <c r="AO44" s="446"/>
      <c r="AP44" s="183" t="s">
        <v>147</v>
      </c>
      <c r="AQ44" s="180" t="s">
        <v>344</v>
      </c>
      <c r="AR44" s="204" t="s">
        <v>345</v>
      </c>
      <c r="AS44" s="247">
        <v>45230</v>
      </c>
      <c r="AT44" s="227">
        <v>45218</v>
      </c>
      <c r="AU44" s="228" t="s">
        <v>346</v>
      </c>
      <c r="AV44" s="239" t="s">
        <v>151</v>
      </c>
      <c r="AW44" s="231" t="s">
        <v>347</v>
      </c>
      <c r="AX44" s="231"/>
      <c r="AY44" s="231" t="s">
        <v>348</v>
      </c>
      <c r="AZ44" s="227"/>
      <c r="BA44" s="228"/>
      <c r="BB44" s="239"/>
      <c r="BC44" s="230"/>
      <c r="BD44" s="228"/>
      <c r="BE44" s="232"/>
      <c r="BF44" s="523"/>
      <c r="BG44" s="523"/>
      <c r="BH44" s="414"/>
    </row>
    <row r="45" spans="1:60" ht="213.75" customHeight="1" x14ac:dyDescent="0.25">
      <c r="A45" s="347" t="s">
        <v>315</v>
      </c>
      <c r="B45" s="408"/>
      <c r="C45" s="408"/>
      <c r="D45" s="408"/>
      <c r="E45" s="411"/>
      <c r="F45" s="213"/>
      <c r="G45" s="414"/>
      <c r="H45" s="408"/>
      <c r="I45" s="429"/>
      <c r="J45" s="429"/>
      <c r="K45" s="435"/>
      <c r="L45" s="432"/>
      <c r="M45" s="426"/>
      <c r="N45" s="420"/>
      <c r="O45" s="426"/>
      <c r="P45" s="432"/>
      <c r="Q45" s="446"/>
      <c r="R45" s="183">
        <v>4</v>
      </c>
      <c r="S45" s="214"/>
      <c r="T45" s="214"/>
      <c r="U45" s="214"/>
      <c r="V45" s="208"/>
      <c r="W45" s="208"/>
      <c r="X45" s="185" t="str">
        <f>IFERROR(VLOOKUP(V45,'4.Criterios'!$I$6:$K$8,3,0)+VLOOKUP(W45,'4.Criterios'!$I$9:$K$10,3,0),"")</f>
        <v/>
      </c>
      <c r="Y45" s="186" t="str">
        <f>IFERROR(VLOOKUP(V45,Niveles!$H$25:$I$27,2,0),"")</f>
        <v/>
      </c>
      <c r="Z45" s="452"/>
      <c r="AA45" s="452"/>
      <c r="AB45" s="208"/>
      <c r="AC45" s="208"/>
      <c r="AD45" s="208"/>
      <c r="AE45" s="188" t="str">
        <f>IFERROR(VLOOKUP(AF45,'4.Criterios'!$D$5:$F$9,3,1),"")</f>
        <v/>
      </c>
      <c r="AF45" s="142" t="str">
        <f t="shared" si="28"/>
        <v/>
      </c>
      <c r="AG45" s="188" t="str">
        <f>IFERROR(VLOOKUP(AH45,'4.Criterios'!$D$14:$F$18,3,1),"")</f>
        <v/>
      </c>
      <c r="AH45" s="189" t="str">
        <f t="shared" si="29"/>
        <v/>
      </c>
      <c r="AI45" s="188" t="str">
        <f>IFERROR(VLOOKUP(CONCATENATE(AE45,AG45),Niveles!$B$3:$E$27,4,0),"")</f>
        <v/>
      </c>
      <c r="AJ45" s="432"/>
      <c r="AK45" s="443"/>
      <c r="AL45" s="420"/>
      <c r="AM45" s="443"/>
      <c r="AN45" s="432"/>
      <c r="AO45" s="446"/>
      <c r="AP45" s="187" t="s">
        <v>147</v>
      </c>
      <c r="AQ45" s="204" t="s">
        <v>349</v>
      </c>
      <c r="AR45" s="204" t="s">
        <v>332</v>
      </c>
      <c r="AS45" s="205">
        <v>45291</v>
      </c>
      <c r="AT45" s="227">
        <v>45218</v>
      </c>
      <c r="AU45" s="228" t="s">
        <v>350</v>
      </c>
      <c r="AV45" s="239" t="s">
        <v>151</v>
      </c>
      <c r="AW45" s="230" t="s">
        <v>351</v>
      </c>
      <c r="AX45" s="228"/>
      <c r="AY45" s="231"/>
      <c r="AZ45" s="227"/>
      <c r="BA45" s="228"/>
      <c r="BB45" s="239"/>
      <c r="BC45" s="230"/>
      <c r="BD45" s="228"/>
      <c r="BE45" s="232"/>
      <c r="BF45" s="523"/>
      <c r="BG45" s="523"/>
      <c r="BH45" s="414"/>
    </row>
    <row r="46" spans="1:60" x14ac:dyDescent="0.25">
      <c r="A46" s="347" t="s">
        <v>315</v>
      </c>
      <c r="B46" s="408"/>
      <c r="C46" s="408"/>
      <c r="D46" s="408"/>
      <c r="E46" s="411"/>
      <c r="F46" s="182"/>
      <c r="G46" s="414"/>
      <c r="H46" s="408"/>
      <c r="I46" s="429"/>
      <c r="J46" s="429"/>
      <c r="K46" s="435"/>
      <c r="L46" s="432"/>
      <c r="M46" s="426"/>
      <c r="N46" s="420"/>
      <c r="O46" s="426"/>
      <c r="P46" s="432"/>
      <c r="Q46" s="446"/>
      <c r="R46" s="183">
        <v>5</v>
      </c>
      <c r="S46" s="214"/>
      <c r="T46" s="214"/>
      <c r="U46" s="214"/>
      <c r="V46" s="208"/>
      <c r="W46" s="208"/>
      <c r="X46" s="185" t="str">
        <f>IFERROR(VLOOKUP(V46,'4.Criterios'!$I$6:$K$8,3,0)+VLOOKUP(W46,'4.Criterios'!$I$9:$K$10,3,0),"")</f>
        <v/>
      </c>
      <c r="Y46" s="186" t="str">
        <f>IFERROR(VLOOKUP(V46,Niveles!$H$25:$I$27,2,0),"")</f>
        <v/>
      </c>
      <c r="Z46" s="452"/>
      <c r="AA46" s="452"/>
      <c r="AB46" s="208"/>
      <c r="AC46" s="208"/>
      <c r="AD46" s="208"/>
      <c r="AE46" s="188" t="str">
        <f>IFERROR(VLOOKUP(AF46,'4.Criterios'!$D$5:$F$9,3,1),"")</f>
        <v/>
      </c>
      <c r="AF46" s="142" t="str">
        <f t="shared" si="28"/>
        <v/>
      </c>
      <c r="AG46" s="188" t="str">
        <f>IFERROR(VLOOKUP(AH46,'4.Criterios'!$D$14:$F$18,3,1),"")</f>
        <v/>
      </c>
      <c r="AH46" s="189" t="str">
        <f t="shared" si="29"/>
        <v/>
      </c>
      <c r="AI46" s="188" t="str">
        <f>IFERROR(VLOOKUP(CONCATENATE(AE46,AG46),Niveles!$B$3:$E$27,4,0),"")</f>
        <v/>
      </c>
      <c r="AJ46" s="432"/>
      <c r="AK46" s="443"/>
      <c r="AL46" s="420"/>
      <c r="AM46" s="443"/>
      <c r="AN46" s="432"/>
      <c r="AO46" s="446"/>
      <c r="AP46" s="208"/>
      <c r="AQ46" s="209"/>
      <c r="AR46" s="214"/>
      <c r="AS46" s="210"/>
      <c r="AT46" s="227"/>
      <c r="AU46" s="244"/>
      <c r="AV46" s="239"/>
      <c r="AW46" s="230"/>
      <c r="AX46" s="228"/>
      <c r="AY46" s="231"/>
      <c r="AZ46" s="227"/>
      <c r="BA46" s="228"/>
      <c r="BB46" s="239"/>
      <c r="BC46" s="230"/>
      <c r="BD46" s="228"/>
      <c r="BE46" s="232"/>
      <c r="BF46" s="523"/>
      <c r="BG46" s="523"/>
      <c r="BH46" s="414"/>
    </row>
    <row r="47" spans="1:60" ht="17.25" thickBot="1" x14ac:dyDescent="0.3">
      <c r="A47" s="348" t="s">
        <v>315</v>
      </c>
      <c r="B47" s="409"/>
      <c r="C47" s="409"/>
      <c r="D47" s="409"/>
      <c r="E47" s="412"/>
      <c r="F47" s="198"/>
      <c r="G47" s="415"/>
      <c r="H47" s="409"/>
      <c r="I47" s="430"/>
      <c r="J47" s="430"/>
      <c r="K47" s="436"/>
      <c r="L47" s="433"/>
      <c r="M47" s="427"/>
      <c r="N47" s="421"/>
      <c r="O47" s="427"/>
      <c r="P47" s="433"/>
      <c r="Q47" s="447"/>
      <c r="R47" s="190">
        <v>6</v>
      </c>
      <c r="S47" s="191"/>
      <c r="T47" s="191"/>
      <c r="U47" s="191"/>
      <c r="V47" s="190"/>
      <c r="W47" s="190"/>
      <c r="X47" s="185" t="str">
        <f>IFERROR(VLOOKUP(V47,'4.Criterios'!$I$6:$K$8,3,0)+VLOOKUP(W47,'4.Criterios'!$I$9:$K$10,3,0),"")</f>
        <v/>
      </c>
      <c r="Y47" s="186" t="str">
        <f>IFERROR(VLOOKUP(V47,Niveles!$H$25:$I$27,2,0),"")</f>
        <v/>
      </c>
      <c r="Z47" s="453"/>
      <c r="AA47" s="453"/>
      <c r="AB47" s="192"/>
      <c r="AC47" s="192"/>
      <c r="AD47" s="192"/>
      <c r="AE47" s="193" t="str">
        <f>IFERROR(VLOOKUP(AF47,'4.Criterios'!$D$5:$F$9,3,1),"")</f>
        <v/>
      </c>
      <c r="AF47" s="143" t="str">
        <f t="shared" si="28"/>
        <v/>
      </c>
      <c r="AG47" s="193" t="str">
        <f>IFERROR(VLOOKUP(AH47,'4.Criterios'!$D$14:$F$18,3,1),"")</f>
        <v/>
      </c>
      <c r="AH47" s="194" t="str">
        <f t="shared" si="29"/>
        <v/>
      </c>
      <c r="AI47" s="193" t="str">
        <f>IFERROR(VLOOKUP(CONCATENATE(AE47,AG47),Niveles!$B$3:$E$27,4,0),"")</f>
        <v/>
      </c>
      <c r="AJ47" s="433"/>
      <c r="AK47" s="444"/>
      <c r="AL47" s="421"/>
      <c r="AM47" s="444"/>
      <c r="AN47" s="433"/>
      <c r="AO47" s="447"/>
      <c r="AP47" s="190"/>
      <c r="AQ47" s="195"/>
      <c r="AR47" s="195"/>
      <c r="AS47" s="196"/>
      <c r="AT47" s="233"/>
      <c r="AU47" s="234"/>
      <c r="AV47" s="242"/>
      <c r="AW47" s="236"/>
      <c r="AX47" s="234"/>
      <c r="AY47" s="237"/>
      <c r="AZ47" s="233"/>
      <c r="BA47" s="234"/>
      <c r="BB47" s="242"/>
      <c r="BC47" s="236"/>
      <c r="BD47" s="234"/>
      <c r="BE47" s="238"/>
      <c r="BF47" s="524"/>
      <c r="BG47" s="524"/>
      <c r="BH47" s="415"/>
    </row>
    <row r="48" spans="1:60" ht="132" x14ac:dyDescent="0.25">
      <c r="A48" s="346" t="s">
        <v>315</v>
      </c>
      <c r="B48" s="407" t="s">
        <v>352</v>
      </c>
      <c r="C48" s="407" t="s">
        <v>132</v>
      </c>
      <c r="D48" s="407" t="s">
        <v>353</v>
      </c>
      <c r="E48" s="410" t="s">
        <v>354</v>
      </c>
      <c r="F48" s="172" t="s">
        <v>355</v>
      </c>
      <c r="G48" s="413" t="str">
        <f>IF(E48&lt;&gt;"",CONCATENATE("Posibilidad de afectación ",C48," por ",D48," debido a ",E48),"")</f>
        <v>Posibilidad de afectación reputacional por implementación de proyectos tecnológicos  de forma desarticulada con el PETI debido a formulación de planes y proyectos que involucran componentes tecnológicos sin atender los lineamientos de las políticas gobierno y seguridad digital</v>
      </c>
      <c r="H48" s="407" t="s">
        <v>136</v>
      </c>
      <c r="I48" s="428">
        <v>15</v>
      </c>
      <c r="J48" s="428" t="s">
        <v>356</v>
      </c>
      <c r="K48" s="434" t="s">
        <v>138</v>
      </c>
      <c r="L48" s="431" t="str">
        <f>IFERROR(VLOOKUP(M48,'4.Criterios'!$E$5:$F$9,2,0),"")</f>
        <v>Baja</v>
      </c>
      <c r="M48" s="425">
        <f>IF(I48&lt;&gt;"",VLOOKUP(I48,'4.Criterios'!$B$5:$F$9,4,1),"")</f>
        <v>0.4</v>
      </c>
      <c r="N48" s="419" t="str">
        <f>IFERROR(VLOOKUP(O48,'4.Criterios'!$E$14:$F$18,2,0),"")</f>
        <v>Moderado</v>
      </c>
      <c r="O48" s="425">
        <f>IFERROR(IF(C48='4.Criterios'!$B$12,VLOOKUP(K48,'4.Criterios'!$B$14:$F$18,4,0),IF(C48='4.Criterios'!$C$12,VLOOKUP(K48,'4.Criterios'!$C$14:$F$18,3,0),"")),)</f>
        <v>0.6</v>
      </c>
      <c r="P48" s="431" t="str">
        <f>IFERROR(VLOOKUP(CONCATENATE(L48,N48),Niveles!$B$3:$E$27,4,0),"")</f>
        <v>Moderado</v>
      </c>
      <c r="Q48" s="445">
        <f>IFERROR(VLOOKUP(CONCATENATE(L48,N48),Niveles!$B$3:$F$27,5,0),"")</f>
        <v>10</v>
      </c>
      <c r="R48" s="173">
        <v>1</v>
      </c>
      <c r="S48" s="201" t="s">
        <v>189</v>
      </c>
      <c r="T48" s="201" t="s">
        <v>357</v>
      </c>
      <c r="U48" s="201" t="s">
        <v>358</v>
      </c>
      <c r="V48" s="173" t="s">
        <v>142</v>
      </c>
      <c r="W48" s="173" t="s">
        <v>143</v>
      </c>
      <c r="X48" s="175">
        <f>IFERROR(VLOOKUP(V48,'4.Criterios'!$I$6:$K$8,3,0)+VLOOKUP(W48,'4.Criterios'!$I$9:$K$10,3,0),"")</f>
        <v>0.4</v>
      </c>
      <c r="Y48" s="176" t="str">
        <f>IFERROR(VLOOKUP(V48,Niveles!$H$25:$I$27,2,0),"")</f>
        <v>Probabilidad</v>
      </c>
      <c r="Z48" s="451">
        <f ca="1">IFERROR(M48-AK48,"")</f>
        <v>0.16000000000000003</v>
      </c>
      <c r="AA48" s="451">
        <f ca="1">IFERROR(O48-AM48,"")</f>
        <v>0.15000000000000002</v>
      </c>
      <c r="AB48" s="177" t="s">
        <v>144</v>
      </c>
      <c r="AC48" s="177" t="s">
        <v>145</v>
      </c>
      <c r="AD48" s="177" t="s">
        <v>146</v>
      </c>
      <c r="AE48" s="178" t="str">
        <f>IFERROR(VLOOKUP(AF48,'4.Criterios'!$D$5:$F$9,3,1),"")</f>
        <v>Baja</v>
      </c>
      <c r="AF48" s="141">
        <f t="shared" ref="AF48" si="30">IFERROR(IF(Y48="Probabilidad",(M48*(1-X48)),IF(Y48="Impacto",M48,"")),"")</f>
        <v>0.24</v>
      </c>
      <c r="AG48" s="178" t="str">
        <f>IFERROR(VLOOKUP(AH48,'4.Criterios'!$D$14:$F$18,3,1),"")</f>
        <v>Moderado</v>
      </c>
      <c r="AH48" s="179">
        <f t="shared" ref="AH48" si="31">IFERROR(IF(Y48="Impacto",(O48*(1-X48)),IF(Y48="Probabilidad",O48,"")),"")</f>
        <v>0.6</v>
      </c>
      <c r="AI48" s="178" t="str">
        <f>IFERROR(VLOOKUP(CONCATENATE(AE48,AG48),Niveles!$B$3:$E$27,4,0),"")</f>
        <v>Moderado</v>
      </c>
      <c r="AJ48" s="431" t="str">
        <f t="shared" ref="AJ48:AN48" ca="1" si="32">OFFSET(AE47,6-COUNTBLANK(AE48:AE53),0,1,1)</f>
        <v>Baja</v>
      </c>
      <c r="AK48" s="442">
        <f t="shared" ca="1" si="32"/>
        <v>0.24</v>
      </c>
      <c r="AL48" s="419" t="str">
        <f t="shared" ca="1" si="32"/>
        <v>Moderado</v>
      </c>
      <c r="AM48" s="442">
        <f t="shared" ca="1" si="32"/>
        <v>0.44999999999999996</v>
      </c>
      <c r="AN48" s="431" t="str">
        <f t="shared" ca="1" si="32"/>
        <v>Moderado</v>
      </c>
      <c r="AO48" s="445">
        <f ca="1">IFERROR(VLOOKUP(CONCATENATE(AJ48,AL48),[2]Niveles!$B$3:$F$27,5,0),"")</f>
        <v>10</v>
      </c>
      <c r="AP48" s="177" t="s">
        <v>147</v>
      </c>
      <c r="AQ48" s="204" t="s">
        <v>359</v>
      </c>
      <c r="AR48" s="204" t="s">
        <v>189</v>
      </c>
      <c r="AS48" s="205">
        <v>45260</v>
      </c>
      <c r="AT48" s="223">
        <v>45217</v>
      </c>
      <c r="AU48" s="224"/>
      <c r="AV48" s="243" t="s">
        <v>151</v>
      </c>
      <c r="AW48" s="226" t="s">
        <v>360</v>
      </c>
      <c r="AX48" s="224"/>
      <c r="AY48" s="226" t="s">
        <v>360</v>
      </c>
      <c r="AZ48" s="223" t="s">
        <v>155</v>
      </c>
      <c r="BA48" s="224" t="s">
        <v>155</v>
      </c>
      <c r="BB48" s="243" t="s">
        <v>156</v>
      </c>
      <c r="BC48" s="225" t="s">
        <v>156</v>
      </c>
      <c r="BD48" s="224" t="s">
        <v>156</v>
      </c>
      <c r="BE48" s="371" t="s">
        <v>866</v>
      </c>
      <c r="BF48" s="522" t="s">
        <v>248</v>
      </c>
      <c r="BG48" s="522" t="s">
        <v>158</v>
      </c>
      <c r="BH48" s="413" t="s">
        <v>361</v>
      </c>
    </row>
    <row r="49" spans="1:60" ht="99" x14ac:dyDescent="0.25">
      <c r="A49" s="347" t="s">
        <v>315</v>
      </c>
      <c r="B49" s="408"/>
      <c r="C49" s="408"/>
      <c r="D49" s="408"/>
      <c r="E49" s="411"/>
      <c r="F49" s="182" t="s">
        <v>362</v>
      </c>
      <c r="G49" s="414"/>
      <c r="H49" s="408"/>
      <c r="I49" s="429"/>
      <c r="J49" s="429"/>
      <c r="K49" s="435"/>
      <c r="L49" s="432"/>
      <c r="M49" s="426"/>
      <c r="N49" s="420"/>
      <c r="O49" s="426"/>
      <c r="P49" s="432"/>
      <c r="Q49" s="446"/>
      <c r="R49" s="183">
        <v>2</v>
      </c>
      <c r="S49" s="248" t="s">
        <v>189</v>
      </c>
      <c r="T49" s="202" t="s">
        <v>363</v>
      </c>
      <c r="U49" s="202" t="s">
        <v>364</v>
      </c>
      <c r="V49" s="183" t="s">
        <v>173</v>
      </c>
      <c r="W49" s="183" t="s">
        <v>143</v>
      </c>
      <c r="X49" s="185">
        <f>IFERROR(VLOOKUP(V49,'4.Criterios'!$I$6:$K$8,3,0)+VLOOKUP(W49,'4.Criterios'!$I$9:$K$10,3,0),"")</f>
        <v>0.25</v>
      </c>
      <c r="Y49" s="186" t="str">
        <f>IFERROR(VLOOKUP(V49,Niveles!$H$25:$I$27,2,0),"")</f>
        <v>Impacto</v>
      </c>
      <c r="Z49" s="452"/>
      <c r="AA49" s="452"/>
      <c r="AB49" s="187" t="s">
        <v>144</v>
      </c>
      <c r="AC49" s="187" t="s">
        <v>145</v>
      </c>
      <c r="AD49" s="187" t="s">
        <v>146</v>
      </c>
      <c r="AE49" s="188" t="str">
        <f>IFERROR(VLOOKUP(AF49,'4.Criterios'!$D$5:$F$9,3,1),"")</f>
        <v>Baja</v>
      </c>
      <c r="AF49" s="142">
        <f t="shared" ref="AF49:AF53" si="33">IFERROR(IF(Y49="Probabilidad",(AF48*(1-X49)),IF(Y49="Impacto",AF48,"")),"")</f>
        <v>0.24</v>
      </c>
      <c r="AG49" s="188" t="str">
        <f>IFERROR(VLOOKUP(AH49,'4.Criterios'!$D$14:$F$18,3,1),"")</f>
        <v>Moderado</v>
      </c>
      <c r="AH49" s="189">
        <f t="shared" ref="AH49:AH53" si="34">IFERROR(IF(Y49="Impacto",(AH48*(1-X49)),IF(Y49="Probabilidad",AH48,"")),"")</f>
        <v>0.44999999999999996</v>
      </c>
      <c r="AI49" s="188" t="str">
        <f>IFERROR(VLOOKUP(CONCATENATE(AE49,AG49),Niveles!$B$3:$E$27,4,0),"")</f>
        <v>Moderado</v>
      </c>
      <c r="AJ49" s="432"/>
      <c r="AK49" s="443"/>
      <c r="AL49" s="420"/>
      <c r="AM49" s="443"/>
      <c r="AN49" s="432"/>
      <c r="AO49" s="446"/>
      <c r="AP49" s="183"/>
      <c r="AQ49" s="206"/>
      <c r="AR49" s="206"/>
      <c r="AS49" s="207"/>
      <c r="AT49" s="227"/>
      <c r="AU49" s="228"/>
      <c r="AV49" s="239"/>
      <c r="AW49" s="230"/>
      <c r="AX49" s="228"/>
      <c r="AY49" s="231" t="s">
        <v>365</v>
      </c>
      <c r="AZ49" s="227"/>
      <c r="BA49" s="228"/>
      <c r="BB49" s="239"/>
      <c r="BC49" s="230"/>
      <c r="BD49" s="228"/>
      <c r="BE49" s="232"/>
      <c r="BF49" s="523"/>
      <c r="BG49" s="523"/>
      <c r="BH49" s="414"/>
    </row>
    <row r="50" spans="1:60" x14ac:dyDescent="0.25">
      <c r="A50" s="347" t="s">
        <v>315</v>
      </c>
      <c r="B50" s="408"/>
      <c r="C50" s="408"/>
      <c r="D50" s="408"/>
      <c r="E50" s="411"/>
      <c r="F50" s="182"/>
      <c r="G50" s="414"/>
      <c r="H50" s="408"/>
      <c r="I50" s="429"/>
      <c r="J50" s="429"/>
      <c r="K50" s="435"/>
      <c r="L50" s="432"/>
      <c r="M50" s="426"/>
      <c r="N50" s="420"/>
      <c r="O50" s="426"/>
      <c r="P50" s="432"/>
      <c r="Q50" s="446"/>
      <c r="R50" s="183">
        <v>3</v>
      </c>
      <c r="S50" s="184"/>
      <c r="T50" s="184"/>
      <c r="U50" s="184"/>
      <c r="V50" s="183"/>
      <c r="W50" s="183"/>
      <c r="X50" s="185" t="str">
        <f>IFERROR(VLOOKUP(V50,'4.Criterios'!$I$6:$K$8,3,0)+VLOOKUP(W50,'4.Criterios'!$I$9:$K$10,3,0),"")</f>
        <v/>
      </c>
      <c r="Y50" s="186" t="str">
        <f>IFERROR(VLOOKUP(V50,Niveles!$H$25:$I$27,2,0),"")</f>
        <v/>
      </c>
      <c r="Z50" s="452"/>
      <c r="AA50" s="452"/>
      <c r="AB50" s="187"/>
      <c r="AC50" s="187"/>
      <c r="AD50" s="187"/>
      <c r="AE50" s="188" t="str">
        <f>IFERROR(VLOOKUP(AF50,'4.Criterios'!$D$5:$F$9,3,1),"")</f>
        <v/>
      </c>
      <c r="AF50" s="142" t="str">
        <f t="shared" si="33"/>
        <v/>
      </c>
      <c r="AG50" s="188" t="str">
        <f>IFERROR(VLOOKUP(AH50,'4.Criterios'!$D$14:$F$18,3,1),"")</f>
        <v/>
      </c>
      <c r="AH50" s="189" t="str">
        <f t="shared" si="34"/>
        <v/>
      </c>
      <c r="AI50" s="188" t="str">
        <f>IFERROR(VLOOKUP(CONCATENATE(AE50,AG50),Niveles!$B$3:$E$27,4,0),"")</f>
        <v/>
      </c>
      <c r="AJ50" s="432"/>
      <c r="AK50" s="443"/>
      <c r="AL50" s="420"/>
      <c r="AM50" s="443"/>
      <c r="AN50" s="432"/>
      <c r="AO50" s="446"/>
      <c r="AP50" s="208"/>
      <c r="AQ50" s="209"/>
      <c r="AR50" s="209"/>
      <c r="AS50" s="210"/>
      <c r="AT50" s="227"/>
      <c r="AU50" s="228"/>
      <c r="AV50" s="239"/>
      <c r="AW50" s="230"/>
      <c r="AX50" s="228"/>
      <c r="AY50" s="231"/>
      <c r="AZ50" s="227"/>
      <c r="BA50" s="228"/>
      <c r="BB50" s="239"/>
      <c r="BC50" s="230"/>
      <c r="BD50" s="228"/>
      <c r="BE50" s="232"/>
      <c r="BF50" s="523"/>
      <c r="BG50" s="523"/>
      <c r="BH50" s="414"/>
    </row>
    <row r="51" spans="1:60" x14ac:dyDescent="0.25">
      <c r="A51" s="347" t="s">
        <v>315</v>
      </c>
      <c r="B51" s="408"/>
      <c r="C51" s="408"/>
      <c r="D51" s="408"/>
      <c r="E51" s="411"/>
      <c r="F51" s="182"/>
      <c r="G51" s="414"/>
      <c r="H51" s="408"/>
      <c r="I51" s="429"/>
      <c r="J51" s="429"/>
      <c r="K51" s="435"/>
      <c r="L51" s="432"/>
      <c r="M51" s="426"/>
      <c r="N51" s="420"/>
      <c r="O51" s="426"/>
      <c r="P51" s="432"/>
      <c r="Q51" s="446"/>
      <c r="R51" s="183">
        <v>4</v>
      </c>
      <c r="S51" s="184"/>
      <c r="T51" s="184"/>
      <c r="U51" s="184"/>
      <c r="V51" s="183"/>
      <c r="W51" s="183"/>
      <c r="X51" s="185" t="str">
        <f>IFERROR(VLOOKUP(V51,'4.Criterios'!$I$6:$K$8,3,0)+VLOOKUP(W51,'4.Criterios'!$I$9:$K$10,3,0),"")</f>
        <v/>
      </c>
      <c r="Y51" s="186" t="str">
        <f>IFERROR(VLOOKUP(V51,Niveles!$H$25:$I$27,2,0),"")</f>
        <v/>
      </c>
      <c r="Z51" s="452"/>
      <c r="AA51" s="452"/>
      <c r="AB51" s="187"/>
      <c r="AC51" s="187"/>
      <c r="AD51" s="187"/>
      <c r="AE51" s="188" t="str">
        <f>IFERROR(VLOOKUP(AF51,'4.Criterios'!$D$5:$F$9,3,1),"")</f>
        <v/>
      </c>
      <c r="AF51" s="142" t="str">
        <f t="shared" si="33"/>
        <v/>
      </c>
      <c r="AG51" s="188" t="str">
        <f>IFERROR(VLOOKUP(AH51,'4.Criterios'!$D$14:$F$18,3,1),"")</f>
        <v/>
      </c>
      <c r="AH51" s="189" t="str">
        <f t="shared" si="34"/>
        <v/>
      </c>
      <c r="AI51" s="188" t="str">
        <f>IFERROR(VLOOKUP(CONCATENATE(AE51,AG51),Niveles!$B$3:$E$27,4,0),"")</f>
        <v/>
      </c>
      <c r="AJ51" s="432"/>
      <c r="AK51" s="443"/>
      <c r="AL51" s="420"/>
      <c r="AM51" s="443"/>
      <c r="AN51" s="432"/>
      <c r="AO51" s="446"/>
      <c r="AP51" s="183"/>
      <c r="AQ51" s="180"/>
      <c r="AR51" s="180"/>
      <c r="AS51" s="181"/>
      <c r="AT51" s="227"/>
      <c r="AU51" s="228"/>
      <c r="AV51" s="239"/>
      <c r="AW51" s="230"/>
      <c r="AX51" s="228"/>
      <c r="AY51" s="231"/>
      <c r="AZ51" s="227"/>
      <c r="BA51" s="228"/>
      <c r="BB51" s="239"/>
      <c r="BC51" s="230"/>
      <c r="BD51" s="228"/>
      <c r="BE51" s="232"/>
      <c r="BF51" s="523"/>
      <c r="BG51" s="523"/>
      <c r="BH51" s="414"/>
    </row>
    <row r="52" spans="1:60" x14ac:dyDescent="0.25">
      <c r="A52" s="347" t="s">
        <v>315</v>
      </c>
      <c r="B52" s="408"/>
      <c r="C52" s="408"/>
      <c r="D52" s="408"/>
      <c r="E52" s="411"/>
      <c r="F52" s="182"/>
      <c r="G52" s="414"/>
      <c r="H52" s="408"/>
      <c r="I52" s="429"/>
      <c r="J52" s="429"/>
      <c r="K52" s="435"/>
      <c r="L52" s="432"/>
      <c r="M52" s="426"/>
      <c r="N52" s="420"/>
      <c r="O52" s="426"/>
      <c r="P52" s="432"/>
      <c r="Q52" s="446"/>
      <c r="R52" s="183">
        <v>5</v>
      </c>
      <c r="S52" s="184"/>
      <c r="T52" s="184"/>
      <c r="U52" s="184"/>
      <c r="V52" s="183"/>
      <c r="W52" s="183"/>
      <c r="X52" s="185" t="str">
        <f>IFERROR(VLOOKUP(V52,'4.Criterios'!$I$6:$K$8,3,0)+VLOOKUP(W52,'4.Criterios'!$I$9:$K$10,3,0),"")</f>
        <v/>
      </c>
      <c r="Y52" s="186" t="str">
        <f>IFERROR(VLOOKUP(V52,Niveles!$H$25:$I$27,2,0),"")</f>
        <v/>
      </c>
      <c r="Z52" s="452"/>
      <c r="AA52" s="452"/>
      <c r="AB52" s="187"/>
      <c r="AC52" s="187"/>
      <c r="AD52" s="187"/>
      <c r="AE52" s="188" t="str">
        <f>IFERROR(VLOOKUP(AF52,'4.Criterios'!$D$5:$F$9,3,1),"")</f>
        <v/>
      </c>
      <c r="AF52" s="142" t="str">
        <f t="shared" si="33"/>
        <v/>
      </c>
      <c r="AG52" s="188" t="str">
        <f>IFERROR(VLOOKUP(AH52,'4.Criterios'!$D$14:$F$18,3,1),"")</f>
        <v/>
      </c>
      <c r="AH52" s="189" t="str">
        <f t="shared" si="34"/>
        <v/>
      </c>
      <c r="AI52" s="188" t="str">
        <f>IFERROR(VLOOKUP(CONCATENATE(AE52,AG52),Niveles!$B$3:$E$27,4,0),"")</f>
        <v/>
      </c>
      <c r="AJ52" s="432"/>
      <c r="AK52" s="443"/>
      <c r="AL52" s="420"/>
      <c r="AM52" s="443"/>
      <c r="AN52" s="432"/>
      <c r="AO52" s="446"/>
      <c r="AP52" s="183"/>
      <c r="AQ52" s="180"/>
      <c r="AR52" s="180"/>
      <c r="AS52" s="181"/>
      <c r="AT52" s="227"/>
      <c r="AU52" s="228"/>
      <c r="AV52" s="239"/>
      <c r="AW52" s="230"/>
      <c r="AX52" s="228"/>
      <c r="AY52" s="231"/>
      <c r="AZ52" s="227"/>
      <c r="BA52" s="228"/>
      <c r="BB52" s="239"/>
      <c r="BC52" s="230"/>
      <c r="BD52" s="228"/>
      <c r="BE52" s="232"/>
      <c r="BF52" s="523"/>
      <c r="BG52" s="523"/>
      <c r="BH52" s="414"/>
    </row>
    <row r="53" spans="1:60" ht="17.25" thickBot="1" x14ac:dyDescent="0.3">
      <c r="A53" s="348" t="s">
        <v>315</v>
      </c>
      <c r="B53" s="409"/>
      <c r="C53" s="409"/>
      <c r="D53" s="409"/>
      <c r="E53" s="412"/>
      <c r="F53" s="198"/>
      <c r="G53" s="415"/>
      <c r="H53" s="409"/>
      <c r="I53" s="430"/>
      <c r="J53" s="430"/>
      <c r="K53" s="436"/>
      <c r="L53" s="433"/>
      <c r="M53" s="427"/>
      <c r="N53" s="421"/>
      <c r="O53" s="427"/>
      <c r="P53" s="433"/>
      <c r="Q53" s="447"/>
      <c r="R53" s="190">
        <v>6</v>
      </c>
      <c r="S53" s="191"/>
      <c r="T53" s="191"/>
      <c r="U53" s="191"/>
      <c r="V53" s="190"/>
      <c r="W53" s="190"/>
      <c r="X53" s="185" t="str">
        <f>IFERROR(VLOOKUP(V53,'4.Criterios'!$I$6:$K$8,3,0)+VLOOKUP(W53,'4.Criterios'!$I$9:$K$10,3,0),"")</f>
        <v/>
      </c>
      <c r="Y53" s="186" t="str">
        <f>IFERROR(VLOOKUP(V53,Niveles!$H$25:$I$27,2,0),"")</f>
        <v/>
      </c>
      <c r="Z53" s="453"/>
      <c r="AA53" s="453"/>
      <c r="AB53" s="192"/>
      <c r="AC53" s="192"/>
      <c r="AD53" s="192"/>
      <c r="AE53" s="193" t="str">
        <f>IFERROR(VLOOKUP(AF53,'4.Criterios'!$D$5:$F$9,3,1),"")</f>
        <v/>
      </c>
      <c r="AF53" s="143" t="str">
        <f t="shared" si="33"/>
        <v/>
      </c>
      <c r="AG53" s="193" t="str">
        <f>IFERROR(VLOOKUP(AH53,'4.Criterios'!$D$14:$F$18,3,1),"")</f>
        <v/>
      </c>
      <c r="AH53" s="194" t="str">
        <f t="shared" si="34"/>
        <v/>
      </c>
      <c r="AI53" s="193" t="str">
        <f>IFERROR(VLOOKUP(CONCATENATE(AE53,AG53),Niveles!$B$3:$E$27,4,0),"")</f>
        <v/>
      </c>
      <c r="AJ53" s="433"/>
      <c r="AK53" s="444"/>
      <c r="AL53" s="421"/>
      <c r="AM53" s="444"/>
      <c r="AN53" s="433"/>
      <c r="AO53" s="447"/>
      <c r="AP53" s="190"/>
      <c r="AQ53" s="195"/>
      <c r="AR53" s="195"/>
      <c r="AS53" s="196"/>
      <c r="AT53" s="233"/>
      <c r="AU53" s="234"/>
      <c r="AV53" s="242"/>
      <c r="AW53" s="236"/>
      <c r="AX53" s="234"/>
      <c r="AY53" s="237"/>
      <c r="AZ53" s="233"/>
      <c r="BA53" s="234"/>
      <c r="BB53" s="242"/>
      <c r="BC53" s="236"/>
      <c r="BD53" s="234"/>
      <c r="BE53" s="238"/>
      <c r="BF53" s="524"/>
      <c r="BG53" s="524"/>
      <c r="BH53" s="415"/>
    </row>
    <row r="54" spans="1:60" ht="111" customHeight="1" x14ac:dyDescent="0.25">
      <c r="A54" s="346" t="s">
        <v>366</v>
      </c>
      <c r="B54" s="407" t="s">
        <v>367</v>
      </c>
      <c r="C54" s="407" t="s">
        <v>177</v>
      </c>
      <c r="D54" s="407" t="s">
        <v>368</v>
      </c>
      <c r="E54" s="410" t="s">
        <v>369</v>
      </c>
      <c r="F54" s="172" t="s">
        <v>370</v>
      </c>
      <c r="G54" s="413" t="str">
        <f>IF(E54&lt;&gt;"",CONCATENATE("Posibilidad de afectación ",C54," por ",D54," debido a ",E54),"")</f>
        <v>Posibilidad de afectación económica por liquidación errónea del valor mensual de los salarios de los funcionarios de planta  debido a desconocimiento de normatividad o fallas en el software de nómina</v>
      </c>
      <c r="H54" s="407" t="s">
        <v>371</v>
      </c>
      <c r="I54" s="428">
        <v>15</v>
      </c>
      <c r="J54" s="428" t="s">
        <v>372</v>
      </c>
      <c r="K54" s="434" t="s">
        <v>373</v>
      </c>
      <c r="L54" s="431" t="str">
        <f>IFERROR(VLOOKUP(M54,'4.Criterios'!$E$5:$F$9,2,0),"")</f>
        <v>Baja</v>
      </c>
      <c r="M54" s="425">
        <f>IF(I54&lt;&gt;"",VLOOKUP(I54,'4.Criterios'!$B$5:$F$9,4,1),"")</f>
        <v>0.4</v>
      </c>
      <c r="N54" s="419" t="str">
        <f>IFERROR(VLOOKUP(O54,'4.Criterios'!$E$14:$F$18,2,0),"")</f>
        <v>Mayor</v>
      </c>
      <c r="O54" s="425">
        <f>IFERROR(IF(C54='4.Criterios'!$B$12,VLOOKUP(K54,'4.Criterios'!$B$14:$F$18,4,0),IF(C54='4.Criterios'!$C$12,VLOOKUP(K54,'4.Criterios'!$C$14:$F$18,3,0),"")),)</f>
        <v>0.8</v>
      </c>
      <c r="P54" s="431" t="str">
        <f>IFERROR(VLOOKUP(CONCATENATE(L54,N54),Niveles!$B$3:$E$27,4,0),"")</f>
        <v>Alto</v>
      </c>
      <c r="Q54" s="445">
        <f>IFERROR(VLOOKUP(CONCATENATE(L54,N54),Niveles!$B$3:$F$27,5,0),"")</f>
        <v>16</v>
      </c>
      <c r="R54" s="173">
        <v>1</v>
      </c>
      <c r="S54" s="199" t="s">
        <v>374</v>
      </c>
      <c r="T54" s="199" t="s">
        <v>375</v>
      </c>
      <c r="U54" s="199" t="s">
        <v>376</v>
      </c>
      <c r="V54" s="173" t="s">
        <v>142</v>
      </c>
      <c r="W54" s="173" t="s">
        <v>143</v>
      </c>
      <c r="X54" s="175">
        <f>IFERROR(VLOOKUP(V54,'4.Criterios'!$I$6:$K$8,3,0)+VLOOKUP(W54,'4.Criterios'!$I$9:$K$10,3,0),"")</f>
        <v>0.4</v>
      </c>
      <c r="Y54" s="176" t="str">
        <f>IFERROR(VLOOKUP(V54,Niveles!$H$25:$I$27,2,0),"")</f>
        <v>Probabilidad</v>
      </c>
      <c r="Z54" s="451">
        <f ca="1">IFERROR(M54-AK54,"")</f>
        <v>0.23200000000000004</v>
      </c>
      <c r="AA54" s="451">
        <f ca="1">IFERROR(O54-AM54,"")</f>
        <v>0.19999999999999996</v>
      </c>
      <c r="AB54" s="177" t="s">
        <v>164</v>
      </c>
      <c r="AC54" s="177" t="s">
        <v>165</v>
      </c>
      <c r="AD54" s="177" t="s">
        <v>166</v>
      </c>
      <c r="AE54" s="178" t="str">
        <f>IFERROR(VLOOKUP(AF54,'4.Criterios'!$D$5:$F$9,3,1),"")</f>
        <v>Baja</v>
      </c>
      <c r="AF54" s="141">
        <f t="shared" ref="AF54" si="35">IFERROR(IF(Y54="Probabilidad",(M54*(1-X54)),IF(Y54="Impacto",M54,"")),"")</f>
        <v>0.24</v>
      </c>
      <c r="AG54" s="178" t="str">
        <f>IFERROR(VLOOKUP(AH54,'4.Criterios'!$D$14:$F$18,3,1),"")</f>
        <v>Mayor</v>
      </c>
      <c r="AH54" s="179">
        <f t="shared" ref="AH54" si="36">IFERROR(IF(Y54="Impacto",(O54*(1-X54)),IF(Y54="Probabilidad",O54,"")),"")</f>
        <v>0.8</v>
      </c>
      <c r="AI54" s="178" t="str">
        <f>IFERROR(VLOOKUP(CONCATENATE(AE54,AG54),Niveles!$B$3:$E$27,4,0),"")</f>
        <v>Alto</v>
      </c>
      <c r="AJ54" s="431" t="str">
        <f t="shared" ref="AJ54:AN54" ca="1" si="37">OFFSET(AE53,6-COUNTBLANK(AE54:AE59),0,1,1)</f>
        <v>Muy Baja</v>
      </c>
      <c r="AK54" s="442">
        <f t="shared" ca="1" si="37"/>
        <v>0.16799999999999998</v>
      </c>
      <c r="AL54" s="419" t="str">
        <f t="shared" ca="1" si="37"/>
        <v>Moderado</v>
      </c>
      <c r="AM54" s="442">
        <f t="shared" ca="1" si="37"/>
        <v>0.60000000000000009</v>
      </c>
      <c r="AN54" s="431" t="str">
        <f t="shared" ca="1" si="37"/>
        <v>Moderado</v>
      </c>
      <c r="AO54" s="445">
        <f ca="1">IFERROR(VLOOKUP(CONCATENATE(AJ54,AL54),[2]Niveles!$B$3:$F$27,5,0),"")</f>
        <v>8</v>
      </c>
      <c r="AP54" s="183" t="s">
        <v>147</v>
      </c>
      <c r="AQ54" s="204" t="s">
        <v>377</v>
      </c>
      <c r="AR54" s="204" t="s">
        <v>378</v>
      </c>
      <c r="AS54" s="205">
        <v>45198</v>
      </c>
      <c r="AT54" s="223">
        <v>45205</v>
      </c>
      <c r="AU54" s="224"/>
      <c r="AV54" s="243" t="s">
        <v>151</v>
      </c>
      <c r="AW54" s="225" t="s">
        <v>379</v>
      </c>
      <c r="AX54" s="228" t="s">
        <v>380</v>
      </c>
      <c r="AY54" s="231" t="s">
        <v>381</v>
      </c>
      <c r="AZ54" s="223" t="s">
        <v>155</v>
      </c>
      <c r="BA54" s="224" t="s">
        <v>155</v>
      </c>
      <c r="BB54" s="243" t="s">
        <v>155</v>
      </c>
      <c r="BC54" s="225" t="s">
        <v>156</v>
      </c>
      <c r="BD54" s="224" t="s">
        <v>155</v>
      </c>
      <c r="BE54" s="283" t="s">
        <v>157</v>
      </c>
      <c r="BF54" s="522" t="s">
        <v>158</v>
      </c>
      <c r="BG54" s="522" t="s">
        <v>158</v>
      </c>
      <c r="BH54" s="413" t="s">
        <v>382</v>
      </c>
    </row>
    <row r="55" spans="1:60" ht="49.5" x14ac:dyDescent="0.25">
      <c r="A55" s="347" t="s">
        <v>366</v>
      </c>
      <c r="B55" s="408"/>
      <c r="C55" s="408"/>
      <c r="D55" s="408"/>
      <c r="E55" s="411"/>
      <c r="F55" s="182" t="s">
        <v>383</v>
      </c>
      <c r="G55" s="414"/>
      <c r="H55" s="408"/>
      <c r="I55" s="429"/>
      <c r="J55" s="429"/>
      <c r="K55" s="435"/>
      <c r="L55" s="432"/>
      <c r="M55" s="426"/>
      <c r="N55" s="420"/>
      <c r="O55" s="426"/>
      <c r="P55" s="432"/>
      <c r="Q55" s="446"/>
      <c r="R55" s="187">
        <v>2</v>
      </c>
      <c r="S55" s="202" t="s">
        <v>374</v>
      </c>
      <c r="T55" s="202" t="s">
        <v>384</v>
      </c>
      <c r="U55" s="202" t="s">
        <v>385</v>
      </c>
      <c r="V55" s="187" t="s">
        <v>163</v>
      </c>
      <c r="W55" s="187" t="s">
        <v>143</v>
      </c>
      <c r="X55" s="185">
        <f>IFERROR(VLOOKUP(V55,'4.Criterios'!$I$6:$K$8,3,0)+VLOOKUP(W55,'4.Criterios'!$I$9:$K$10,3,0),"")</f>
        <v>0.3</v>
      </c>
      <c r="Y55" s="186" t="str">
        <f>IFERROR(VLOOKUP(V55,Niveles!$H$25:$I$27,2,0),"")</f>
        <v>Probabilidad</v>
      </c>
      <c r="Z55" s="452"/>
      <c r="AA55" s="452"/>
      <c r="AB55" s="187" t="s">
        <v>164</v>
      </c>
      <c r="AC55" s="187" t="s">
        <v>165</v>
      </c>
      <c r="AD55" s="187" t="s">
        <v>166</v>
      </c>
      <c r="AE55" s="188" t="str">
        <f>IFERROR(VLOOKUP(AF55,'4.Criterios'!$D$5:$F$9,3,1),"")</f>
        <v>Muy Baja</v>
      </c>
      <c r="AF55" s="142">
        <f t="shared" ref="AF55:AF59" si="38">IFERROR(IF(Y55="Probabilidad",(AF54*(1-X55)),IF(Y55="Impacto",AF54,"")),"")</f>
        <v>0.16799999999999998</v>
      </c>
      <c r="AG55" s="188" t="str">
        <f>IFERROR(VLOOKUP(AH55,'4.Criterios'!$D$14:$F$18,3,1),"")</f>
        <v>Mayor</v>
      </c>
      <c r="AH55" s="189">
        <f t="shared" ref="AH55:AH59" si="39">IFERROR(IF(Y55="Impacto",(AH54*(1-X55)),IF(Y55="Probabilidad",AH54,"")),"")</f>
        <v>0.8</v>
      </c>
      <c r="AI55" s="188" t="str">
        <f>IFERROR(VLOOKUP(CONCATENATE(AE55,AG55),Niveles!$B$3:$E$27,4,0),"")</f>
        <v>Alto</v>
      </c>
      <c r="AJ55" s="432"/>
      <c r="AK55" s="443"/>
      <c r="AL55" s="420"/>
      <c r="AM55" s="443"/>
      <c r="AN55" s="432"/>
      <c r="AO55" s="446"/>
      <c r="AP55" s="183"/>
      <c r="AQ55" s="209"/>
      <c r="AR55" s="209"/>
      <c r="AS55" s="210"/>
      <c r="AT55" s="223"/>
      <c r="AU55" s="228"/>
      <c r="AV55" s="239"/>
      <c r="AW55" s="230"/>
      <c r="AX55" s="228" t="s">
        <v>380</v>
      </c>
      <c r="AY55" s="231" t="s">
        <v>381</v>
      </c>
      <c r="AZ55" s="227"/>
      <c r="BA55" s="228"/>
      <c r="BB55" s="239"/>
      <c r="BC55" s="230"/>
      <c r="BD55" s="228"/>
      <c r="BE55" s="232"/>
      <c r="BF55" s="523"/>
      <c r="BG55" s="523"/>
      <c r="BH55" s="414"/>
    </row>
    <row r="56" spans="1:60" ht="49.5" x14ac:dyDescent="0.25">
      <c r="A56" s="347" t="s">
        <v>366</v>
      </c>
      <c r="B56" s="408"/>
      <c r="C56" s="408"/>
      <c r="D56" s="408"/>
      <c r="E56" s="411"/>
      <c r="F56" s="182" t="s">
        <v>386</v>
      </c>
      <c r="G56" s="414"/>
      <c r="H56" s="408"/>
      <c r="I56" s="429"/>
      <c r="J56" s="429"/>
      <c r="K56" s="435"/>
      <c r="L56" s="432"/>
      <c r="M56" s="426"/>
      <c r="N56" s="420"/>
      <c r="O56" s="426"/>
      <c r="P56" s="432"/>
      <c r="Q56" s="446"/>
      <c r="R56" s="183">
        <v>3</v>
      </c>
      <c r="S56" s="248" t="s">
        <v>387</v>
      </c>
      <c r="T56" s="248" t="s">
        <v>388</v>
      </c>
      <c r="U56" s="202" t="s">
        <v>389</v>
      </c>
      <c r="V56" s="187" t="s">
        <v>173</v>
      </c>
      <c r="W56" s="187" t="s">
        <v>143</v>
      </c>
      <c r="X56" s="185">
        <f>IFERROR(VLOOKUP(V56,'4.Criterios'!$I$6:$K$8,3,0)+VLOOKUP(W56,'4.Criterios'!$I$9:$K$10,3,0),"")</f>
        <v>0.25</v>
      </c>
      <c r="Y56" s="186" t="str">
        <f>IFERROR(VLOOKUP(V56,Niveles!$H$25:$I$27,2,0),"")</f>
        <v>Impacto</v>
      </c>
      <c r="Z56" s="452"/>
      <c r="AA56" s="452"/>
      <c r="AB56" s="187" t="s">
        <v>144</v>
      </c>
      <c r="AC56" s="187" t="s">
        <v>165</v>
      </c>
      <c r="AD56" s="187" t="s">
        <v>166</v>
      </c>
      <c r="AE56" s="188" t="str">
        <f>IFERROR(VLOOKUP(AF56,'4.Criterios'!$D$5:$F$9,3,1),"")</f>
        <v>Muy Baja</v>
      </c>
      <c r="AF56" s="142">
        <f t="shared" si="38"/>
        <v>0.16799999999999998</v>
      </c>
      <c r="AG56" s="188" t="str">
        <f>IFERROR(VLOOKUP(AH56,'4.Criterios'!$D$14:$F$18,3,1),"")</f>
        <v>Moderado</v>
      </c>
      <c r="AH56" s="189">
        <f t="shared" si="39"/>
        <v>0.60000000000000009</v>
      </c>
      <c r="AI56" s="188" t="str">
        <f>IFERROR(VLOOKUP(CONCATENATE(AE56,AG56),Niveles!$B$3:$E$27,4,0),"")</f>
        <v>Moderado</v>
      </c>
      <c r="AJ56" s="432"/>
      <c r="AK56" s="443"/>
      <c r="AL56" s="420"/>
      <c r="AM56" s="443"/>
      <c r="AN56" s="432"/>
      <c r="AO56" s="446"/>
      <c r="AP56" s="183"/>
      <c r="AQ56" s="180"/>
      <c r="AR56" s="180"/>
      <c r="AS56" s="181"/>
      <c r="AT56" s="223"/>
      <c r="AU56" s="228"/>
      <c r="AV56" s="239"/>
      <c r="AW56" s="228"/>
      <c r="AX56" s="228" t="s">
        <v>390</v>
      </c>
      <c r="AY56" s="231" t="s">
        <v>391</v>
      </c>
      <c r="AZ56" s="227"/>
      <c r="BA56" s="228"/>
      <c r="BB56" s="239"/>
      <c r="BC56" s="230"/>
      <c r="BD56" s="228"/>
      <c r="BE56" s="232"/>
      <c r="BF56" s="523"/>
      <c r="BG56" s="523"/>
      <c r="BH56" s="414"/>
    </row>
    <row r="57" spans="1:60" x14ac:dyDescent="0.25">
      <c r="A57" s="347" t="s">
        <v>366</v>
      </c>
      <c r="B57" s="408"/>
      <c r="C57" s="408"/>
      <c r="D57" s="408"/>
      <c r="E57" s="411"/>
      <c r="F57" s="182"/>
      <c r="G57" s="414"/>
      <c r="H57" s="408"/>
      <c r="I57" s="429"/>
      <c r="J57" s="429"/>
      <c r="K57" s="435"/>
      <c r="L57" s="432"/>
      <c r="M57" s="426"/>
      <c r="N57" s="420"/>
      <c r="O57" s="426"/>
      <c r="P57" s="432"/>
      <c r="Q57" s="446"/>
      <c r="R57" s="183">
        <v>4</v>
      </c>
      <c r="S57" s="248"/>
      <c r="T57" s="202"/>
      <c r="U57" s="202"/>
      <c r="V57" s="187"/>
      <c r="W57" s="187"/>
      <c r="X57" s="185" t="str">
        <f>IFERROR(VLOOKUP(V57,'4.Criterios'!$I$6:$K$8,3,0)+VLOOKUP(W57,'4.Criterios'!$I$9:$K$10,3,0),"")</f>
        <v/>
      </c>
      <c r="Y57" s="186" t="str">
        <f>IFERROR(VLOOKUP(V57,Niveles!$H$25:$I$27,2,0),"")</f>
        <v/>
      </c>
      <c r="Z57" s="452"/>
      <c r="AA57" s="452"/>
      <c r="AB57" s="187"/>
      <c r="AC57" s="187"/>
      <c r="AD57" s="187"/>
      <c r="AE57" s="188" t="str">
        <f>IFERROR(VLOOKUP(AF57,'4.Criterios'!$D$5:$F$9,3,1),"")</f>
        <v/>
      </c>
      <c r="AF57" s="142" t="str">
        <f t="shared" si="38"/>
        <v/>
      </c>
      <c r="AG57" s="188" t="str">
        <f>IFERROR(VLOOKUP(AH57,'4.Criterios'!$D$14:$F$18,3,1),"")</f>
        <v/>
      </c>
      <c r="AH57" s="189" t="str">
        <f t="shared" si="39"/>
        <v/>
      </c>
      <c r="AI57" s="188" t="str">
        <f>IFERROR(VLOOKUP(CONCATENATE(AE57,AG57),Niveles!$B$3:$E$27,4,0),"")</f>
        <v/>
      </c>
      <c r="AJ57" s="432"/>
      <c r="AK57" s="443"/>
      <c r="AL57" s="420"/>
      <c r="AM57" s="443"/>
      <c r="AN57" s="432"/>
      <c r="AO57" s="446"/>
      <c r="AP57" s="183"/>
      <c r="AQ57" s="180"/>
      <c r="AR57" s="180"/>
      <c r="AS57" s="181"/>
      <c r="AT57" s="227"/>
      <c r="AU57" s="228"/>
      <c r="AV57" s="239"/>
      <c r="AW57" s="230"/>
      <c r="AX57" s="228"/>
      <c r="AY57" s="231"/>
      <c r="AZ57" s="227"/>
      <c r="BA57" s="228"/>
      <c r="BB57" s="239"/>
      <c r="BC57" s="230"/>
      <c r="BD57" s="228"/>
      <c r="BE57" s="232"/>
      <c r="BF57" s="523"/>
      <c r="BG57" s="523"/>
      <c r="BH57" s="414"/>
    </row>
    <row r="58" spans="1:60" x14ac:dyDescent="0.25">
      <c r="A58" s="347" t="s">
        <v>366</v>
      </c>
      <c r="B58" s="408"/>
      <c r="C58" s="408"/>
      <c r="D58" s="408"/>
      <c r="E58" s="411"/>
      <c r="F58" s="182"/>
      <c r="G58" s="414"/>
      <c r="H58" s="408"/>
      <c r="I58" s="429"/>
      <c r="J58" s="429"/>
      <c r="K58" s="435"/>
      <c r="L58" s="432"/>
      <c r="M58" s="426"/>
      <c r="N58" s="420"/>
      <c r="O58" s="426"/>
      <c r="P58" s="432"/>
      <c r="Q58" s="446"/>
      <c r="R58" s="183">
        <v>5</v>
      </c>
      <c r="S58" s="184"/>
      <c r="T58" s="184"/>
      <c r="U58" s="184"/>
      <c r="V58" s="183"/>
      <c r="W58" s="183"/>
      <c r="X58" s="185" t="str">
        <f>IFERROR(VLOOKUP(V58,'4.Criterios'!$I$6:$K$8,3,0)+VLOOKUP(W58,'4.Criterios'!$I$9:$K$10,3,0),"")</f>
        <v/>
      </c>
      <c r="Y58" s="186" t="str">
        <f>IFERROR(VLOOKUP(V58,Niveles!$H$25:$I$27,2,0),"")</f>
        <v/>
      </c>
      <c r="Z58" s="452"/>
      <c r="AA58" s="452"/>
      <c r="AB58" s="187"/>
      <c r="AC58" s="187"/>
      <c r="AD58" s="187"/>
      <c r="AE58" s="188" t="str">
        <f>IFERROR(VLOOKUP(AF58,'4.Criterios'!$D$5:$F$9,3,1),"")</f>
        <v/>
      </c>
      <c r="AF58" s="142" t="str">
        <f t="shared" si="38"/>
        <v/>
      </c>
      <c r="AG58" s="188" t="str">
        <f>IFERROR(VLOOKUP(AH58,'4.Criterios'!$D$14:$F$18,3,1),"")</f>
        <v/>
      </c>
      <c r="AH58" s="189" t="str">
        <f t="shared" si="39"/>
        <v/>
      </c>
      <c r="AI58" s="188" t="str">
        <f>IFERROR(VLOOKUP(CONCATENATE(AE58,AG58),Niveles!$B$3:$E$27,4,0),"")</f>
        <v/>
      </c>
      <c r="AJ58" s="432"/>
      <c r="AK58" s="443"/>
      <c r="AL58" s="420"/>
      <c r="AM58" s="443"/>
      <c r="AN58" s="432"/>
      <c r="AO58" s="446"/>
      <c r="AP58" s="183"/>
      <c r="AQ58" s="180"/>
      <c r="AR58" s="180"/>
      <c r="AS58" s="181"/>
      <c r="AT58" s="227"/>
      <c r="AU58" s="228"/>
      <c r="AV58" s="239"/>
      <c r="AW58" s="230"/>
      <c r="AX58" s="228"/>
      <c r="AY58" s="231"/>
      <c r="AZ58" s="227"/>
      <c r="BA58" s="228"/>
      <c r="BB58" s="239"/>
      <c r="BC58" s="230"/>
      <c r="BD58" s="228"/>
      <c r="BE58" s="232"/>
      <c r="BF58" s="523"/>
      <c r="BG58" s="523"/>
      <c r="BH58" s="414"/>
    </row>
    <row r="59" spans="1:60" ht="17.25" thickBot="1" x14ac:dyDescent="0.3">
      <c r="A59" s="348" t="s">
        <v>366</v>
      </c>
      <c r="B59" s="409"/>
      <c r="C59" s="409"/>
      <c r="D59" s="409"/>
      <c r="E59" s="412"/>
      <c r="F59" s="198"/>
      <c r="G59" s="415"/>
      <c r="H59" s="409"/>
      <c r="I59" s="430"/>
      <c r="J59" s="430"/>
      <c r="K59" s="436"/>
      <c r="L59" s="433"/>
      <c r="M59" s="427"/>
      <c r="N59" s="421"/>
      <c r="O59" s="427"/>
      <c r="P59" s="433"/>
      <c r="Q59" s="447"/>
      <c r="R59" s="190">
        <v>6</v>
      </c>
      <c r="S59" s="191"/>
      <c r="T59" s="191"/>
      <c r="U59" s="191"/>
      <c r="V59" s="190"/>
      <c r="W59" s="190"/>
      <c r="X59" s="185" t="str">
        <f>IFERROR(VLOOKUP(V59,'4.Criterios'!$I$6:$K$8,3,0)+VLOOKUP(W59,'4.Criterios'!$I$9:$K$10,3,0),"")</f>
        <v/>
      </c>
      <c r="Y59" s="186" t="str">
        <f>IFERROR(VLOOKUP(V59,Niveles!$H$25:$I$27,2,0),"")</f>
        <v/>
      </c>
      <c r="Z59" s="453"/>
      <c r="AA59" s="453"/>
      <c r="AB59" s="192"/>
      <c r="AC59" s="192"/>
      <c r="AD59" s="192"/>
      <c r="AE59" s="193" t="str">
        <f>IFERROR(VLOOKUP(AF59,'4.Criterios'!$D$5:$F$9,3,1),"")</f>
        <v/>
      </c>
      <c r="AF59" s="143" t="str">
        <f t="shared" si="38"/>
        <v/>
      </c>
      <c r="AG59" s="193" t="str">
        <f>IFERROR(VLOOKUP(AH59,'4.Criterios'!$D$14:$F$18,3,1),"")</f>
        <v/>
      </c>
      <c r="AH59" s="194" t="str">
        <f t="shared" si="39"/>
        <v/>
      </c>
      <c r="AI59" s="193" t="str">
        <f>IFERROR(VLOOKUP(CONCATENATE(AE59,AG59),Niveles!$B$3:$E$27,4,0),"")</f>
        <v/>
      </c>
      <c r="AJ59" s="433"/>
      <c r="AK59" s="444"/>
      <c r="AL59" s="421"/>
      <c r="AM59" s="444"/>
      <c r="AN59" s="433"/>
      <c r="AO59" s="447"/>
      <c r="AP59" s="190"/>
      <c r="AQ59" s="195"/>
      <c r="AR59" s="195"/>
      <c r="AS59" s="196"/>
      <c r="AT59" s="233"/>
      <c r="AU59" s="234"/>
      <c r="AV59" s="242"/>
      <c r="AW59" s="236"/>
      <c r="AX59" s="234"/>
      <c r="AY59" s="237"/>
      <c r="AZ59" s="233"/>
      <c r="BA59" s="234"/>
      <c r="BB59" s="242"/>
      <c r="BC59" s="236"/>
      <c r="BD59" s="234"/>
      <c r="BE59" s="238"/>
      <c r="BF59" s="524"/>
      <c r="BG59" s="524"/>
      <c r="BH59" s="415"/>
    </row>
    <row r="60" spans="1:60" ht="409.5" x14ac:dyDescent="0.25">
      <c r="A60" s="346" t="s">
        <v>392</v>
      </c>
      <c r="B60" s="407" t="s">
        <v>393</v>
      </c>
      <c r="C60" s="407" t="s">
        <v>132</v>
      </c>
      <c r="D60" s="407" t="s">
        <v>394</v>
      </c>
      <c r="E60" s="410" t="s">
        <v>395</v>
      </c>
      <c r="F60" s="172" t="s">
        <v>396</v>
      </c>
      <c r="G60" s="413" t="str">
        <f>IF(E60&lt;&gt;"",CONCATENATE("Posibilidad de afectación ",C60," por ",D60," debido a ",E60),"")</f>
        <v>Posibilidad de afectación reputacional por mala percepción de los grupos de valor debido a calidad insuficiente para la atención de los servicios prestados por el Instituto</v>
      </c>
      <c r="H60" s="407" t="s">
        <v>136</v>
      </c>
      <c r="I60" s="428">
        <v>16</v>
      </c>
      <c r="J60" s="428" t="s">
        <v>397</v>
      </c>
      <c r="K60" s="434" t="s">
        <v>263</v>
      </c>
      <c r="L60" s="431" t="str">
        <f>IFERROR(VLOOKUP(M60,'4.Criterios'!$E$5:$F$9,2,0),"")</f>
        <v>Baja</v>
      </c>
      <c r="M60" s="425">
        <f>IF(I60&lt;&gt;"",VLOOKUP(I60,'4.Criterios'!$B$5:$F$9,4,1),"")</f>
        <v>0.4</v>
      </c>
      <c r="N60" s="419" t="str">
        <f>IFERROR(VLOOKUP(O60,'4.Criterios'!$E$14:$F$18,2,0),"")</f>
        <v>Mayor</v>
      </c>
      <c r="O60" s="425">
        <f>IFERROR(IF(C60='4.Criterios'!$B$12,VLOOKUP(K60,'4.Criterios'!$B$14:$F$18,4,0),IF(C60='4.Criterios'!$C$12,VLOOKUP(K60,'4.Criterios'!$C$14:$F$18,3,0),"")),)</f>
        <v>0.8</v>
      </c>
      <c r="P60" s="431" t="str">
        <f>IFERROR(VLOOKUP(CONCATENATE(L60,N60),Niveles!$B$3:$E$27,4,0),"")</f>
        <v>Alto</v>
      </c>
      <c r="Q60" s="445">
        <f>IFERROR(VLOOKUP(CONCATENATE(L60,N60),Niveles!$B$3:$F$27,5,0),"")</f>
        <v>16</v>
      </c>
      <c r="R60" s="173">
        <v>1</v>
      </c>
      <c r="S60" s="202" t="s">
        <v>398</v>
      </c>
      <c r="T60" s="174" t="s">
        <v>399</v>
      </c>
      <c r="U60" s="174" t="s">
        <v>400</v>
      </c>
      <c r="V60" s="173" t="s">
        <v>142</v>
      </c>
      <c r="W60" s="173" t="s">
        <v>143</v>
      </c>
      <c r="X60" s="175">
        <f>IFERROR(VLOOKUP(V60,'4.Criterios'!$I$6:$K$8,3,0)+VLOOKUP(W60,'4.Criterios'!$I$9:$K$10,3,0),"")</f>
        <v>0.4</v>
      </c>
      <c r="Y60" s="176" t="str">
        <f>IFERROR(VLOOKUP(V60,Niveles!$H$25:$I$27,2,0),"")</f>
        <v>Probabilidad</v>
      </c>
      <c r="Z60" s="451">
        <f ca="1">IFERROR(M60-AK60,"")</f>
        <v>0.23200000000000004</v>
      </c>
      <c r="AA60" s="451">
        <f ca="1">IFERROR(O60-AM60,"")</f>
        <v>0.35</v>
      </c>
      <c r="AB60" s="177" t="s">
        <v>164</v>
      </c>
      <c r="AC60" s="177" t="s">
        <v>165</v>
      </c>
      <c r="AD60" s="177" t="s">
        <v>166</v>
      </c>
      <c r="AE60" s="178" t="str">
        <f>IFERROR(VLOOKUP(AF60,'4.Criterios'!$D$5:$F$9,3,1),"")</f>
        <v>Baja</v>
      </c>
      <c r="AF60" s="141">
        <f t="shared" ref="AF60" si="40">IFERROR(IF(Y60="Probabilidad",(M60*(1-X60)),IF(Y60="Impacto",M60,"")),"")</f>
        <v>0.24</v>
      </c>
      <c r="AG60" s="178" t="str">
        <f>IFERROR(VLOOKUP(AH60,'4.Criterios'!$D$14:$F$18,3,1),"")</f>
        <v>Mayor</v>
      </c>
      <c r="AH60" s="179">
        <f t="shared" ref="AH60" si="41">IFERROR(IF(Y60="Impacto",(O60*(1-X60)),IF(Y60="Probabilidad",O60,"")),"")</f>
        <v>0.8</v>
      </c>
      <c r="AI60" s="178" t="str">
        <f>IFERROR(VLOOKUP(CONCATENATE(AE60,AG60),Niveles!$B$3:$E$27,4,0),"")</f>
        <v>Alto</v>
      </c>
      <c r="AJ60" s="431" t="str">
        <f t="shared" ref="AJ60:AN60" ca="1" si="42">OFFSET(AE59,6-COUNTBLANK(AE60:AE65),0,1,1)</f>
        <v>Muy Baja</v>
      </c>
      <c r="AK60" s="442">
        <f t="shared" ca="1" si="42"/>
        <v>0.16799999999999998</v>
      </c>
      <c r="AL60" s="419" t="str">
        <f t="shared" ca="1" si="42"/>
        <v>Moderado</v>
      </c>
      <c r="AM60" s="442">
        <f t="shared" ca="1" si="42"/>
        <v>0.45000000000000007</v>
      </c>
      <c r="AN60" s="431" t="str">
        <f t="shared" ca="1" si="42"/>
        <v>Moderado</v>
      </c>
      <c r="AO60" s="445">
        <f ca="1">IFERROR(VLOOKUP(CONCATENATE(AJ60,AL60),[2]Niveles!$B$3:$F$27,5,0),"")</f>
        <v>8</v>
      </c>
      <c r="AP60" s="177" t="s">
        <v>147</v>
      </c>
      <c r="AQ60" s="204" t="s">
        <v>401</v>
      </c>
      <c r="AR60" s="204" t="s">
        <v>402</v>
      </c>
      <c r="AS60" s="205">
        <v>45260</v>
      </c>
      <c r="AT60" s="223">
        <v>45218</v>
      </c>
      <c r="AU60" s="224" t="s">
        <v>403</v>
      </c>
      <c r="AV60" s="224" t="s">
        <v>151</v>
      </c>
      <c r="AW60" s="222" t="s">
        <v>404</v>
      </c>
      <c r="AX60" s="225" t="s">
        <v>405</v>
      </c>
      <c r="AY60" s="226" t="s">
        <v>406</v>
      </c>
      <c r="AZ60" s="223" t="s">
        <v>155</v>
      </c>
      <c r="BA60" s="224" t="s">
        <v>155</v>
      </c>
      <c r="BB60" s="224" t="s">
        <v>407</v>
      </c>
      <c r="BC60" s="222" t="s">
        <v>407</v>
      </c>
      <c r="BD60" s="222" t="s">
        <v>156</v>
      </c>
      <c r="BE60" s="361" t="s">
        <v>408</v>
      </c>
      <c r="BF60" s="522" t="s">
        <v>158</v>
      </c>
      <c r="BG60" s="522" t="s">
        <v>158</v>
      </c>
      <c r="BH60" s="413" t="s">
        <v>409</v>
      </c>
    </row>
    <row r="61" spans="1:60" ht="409.5" x14ac:dyDescent="0.25">
      <c r="A61" s="347" t="s">
        <v>392</v>
      </c>
      <c r="B61" s="408"/>
      <c r="C61" s="408"/>
      <c r="D61" s="408"/>
      <c r="E61" s="411"/>
      <c r="F61" s="182" t="s">
        <v>410</v>
      </c>
      <c r="G61" s="414"/>
      <c r="H61" s="408"/>
      <c r="I61" s="429"/>
      <c r="J61" s="429"/>
      <c r="K61" s="435"/>
      <c r="L61" s="432"/>
      <c r="M61" s="426"/>
      <c r="N61" s="420"/>
      <c r="O61" s="426"/>
      <c r="P61" s="432"/>
      <c r="Q61" s="446"/>
      <c r="R61" s="183">
        <v>2</v>
      </c>
      <c r="S61" s="202" t="s">
        <v>411</v>
      </c>
      <c r="T61" s="202" t="s">
        <v>412</v>
      </c>
      <c r="U61" s="202" t="s">
        <v>413</v>
      </c>
      <c r="V61" s="183" t="s">
        <v>163</v>
      </c>
      <c r="W61" s="183" t="s">
        <v>143</v>
      </c>
      <c r="X61" s="185">
        <f>IFERROR(VLOOKUP(V61,'4.Criterios'!$I$6:$K$8,3,0)+VLOOKUP(W61,'4.Criterios'!$I$9:$K$10,3,0),"")</f>
        <v>0.3</v>
      </c>
      <c r="Y61" s="186" t="str">
        <f>IFERROR(VLOOKUP(V61,Niveles!$H$25:$I$27,2,0),"")</f>
        <v>Probabilidad</v>
      </c>
      <c r="Z61" s="452"/>
      <c r="AA61" s="452"/>
      <c r="AB61" s="187" t="s">
        <v>164</v>
      </c>
      <c r="AC61" s="187" t="s">
        <v>165</v>
      </c>
      <c r="AD61" s="187" t="s">
        <v>166</v>
      </c>
      <c r="AE61" s="188" t="str">
        <f>IFERROR(VLOOKUP(AF61,'4.Criterios'!$D$5:$F$9,3,1),"")</f>
        <v>Muy Baja</v>
      </c>
      <c r="AF61" s="142">
        <f t="shared" ref="AF61:AF65" si="43">IFERROR(IF(Y61="Probabilidad",(AF60*(1-X61)),IF(Y61="Impacto",AF60,"")),"")</f>
        <v>0.16799999999999998</v>
      </c>
      <c r="AG61" s="188" t="str">
        <f>IFERROR(VLOOKUP(AH61,'4.Criterios'!$D$14:$F$18,3,1),"")</f>
        <v>Mayor</v>
      </c>
      <c r="AH61" s="189">
        <f t="shared" ref="AH61:AH65" si="44">IFERROR(IF(Y61="Impacto",(AH60*(1-X61)),IF(Y61="Probabilidad",AH60,"")),"")</f>
        <v>0.8</v>
      </c>
      <c r="AI61" s="188" t="str">
        <f>IFERROR(VLOOKUP(CONCATENATE(AE61,AG61),Niveles!$B$3:$E$27,4,0),"")</f>
        <v>Alto</v>
      </c>
      <c r="AJ61" s="432"/>
      <c r="AK61" s="443"/>
      <c r="AL61" s="420"/>
      <c r="AM61" s="443"/>
      <c r="AN61" s="432"/>
      <c r="AO61" s="446"/>
      <c r="AP61" s="187" t="s">
        <v>147</v>
      </c>
      <c r="AQ61" s="204" t="s">
        <v>414</v>
      </c>
      <c r="AR61" s="204" t="s">
        <v>415</v>
      </c>
      <c r="AS61" s="205">
        <v>45230</v>
      </c>
      <c r="AT61" s="227">
        <v>45218</v>
      </c>
      <c r="AU61" s="228" t="s">
        <v>405</v>
      </c>
      <c r="AV61" s="228" t="s">
        <v>151</v>
      </c>
      <c r="AW61" s="229" t="s">
        <v>416</v>
      </c>
      <c r="AX61" s="230" t="s">
        <v>417</v>
      </c>
      <c r="AY61" s="231" t="s">
        <v>418</v>
      </c>
      <c r="AZ61" s="227"/>
      <c r="BA61" s="228"/>
      <c r="BB61" s="228"/>
      <c r="BC61" s="229"/>
      <c r="BD61" s="230"/>
      <c r="BE61" s="232"/>
      <c r="BF61" s="523"/>
      <c r="BG61" s="523"/>
      <c r="BH61" s="414"/>
    </row>
    <row r="62" spans="1:60" ht="330" x14ac:dyDescent="0.25">
      <c r="A62" s="347" t="s">
        <v>392</v>
      </c>
      <c r="B62" s="408"/>
      <c r="C62" s="408"/>
      <c r="D62" s="408"/>
      <c r="E62" s="411"/>
      <c r="F62" s="182" t="s">
        <v>419</v>
      </c>
      <c r="G62" s="414"/>
      <c r="H62" s="408"/>
      <c r="I62" s="429"/>
      <c r="J62" s="429"/>
      <c r="K62" s="435"/>
      <c r="L62" s="432"/>
      <c r="M62" s="426"/>
      <c r="N62" s="420"/>
      <c r="O62" s="426"/>
      <c r="P62" s="432"/>
      <c r="Q62" s="446"/>
      <c r="R62" s="183">
        <v>3</v>
      </c>
      <c r="S62" s="202" t="s">
        <v>420</v>
      </c>
      <c r="T62" s="202" t="s">
        <v>421</v>
      </c>
      <c r="U62" s="202" t="s">
        <v>422</v>
      </c>
      <c r="V62" s="187" t="s">
        <v>173</v>
      </c>
      <c r="W62" s="187" t="s">
        <v>143</v>
      </c>
      <c r="X62" s="185">
        <f>IFERROR(VLOOKUP(V62,'4.Criterios'!$I$6:$K$8,3,0)+VLOOKUP(W62,'4.Criterios'!$I$9:$K$10,3,0),"")</f>
        <v>0.25</v>
      </c>
      <c r="Y62" s="186" t="str">
        <f>IFERROR(VLOOKUP(V62,Niveles!$H$25:$I$27,2,0),"")</f>
        <v>Impacto</v>
      </c>
      <c r="Z62" s="452"/>
      <c r="AA62" s="452"/>
      <c r="AB62" s="187" t="s">
        <v>144</v>
      </c>
      <c r="AC62" s="187" t="s">
        <v>165</v>
      </c>
      <c r="AD62" s="187" t="s">
        <v>166</v>
      </c>
      <c r="AE62" s="188" t="str">
        <f>IFERROR(VLOOKUP(AF62,'4.Criterios'!$D$5:$F$9,3,1),"")</f>
        <v>Muy Baja</v>
      </c>
      <c r="AF62" s="142">
        <f t="shared" si="43"/>
        <v>0.16799999999999998</v>
      </c>
      <c r="AG62" s="188" t="str">
        <f>IFERROR(VLOOKUP(AH62,'4.Criterios'!$D$14:$F$18,3,1),"")</f>
        <v>Moderado</v>
      </c>
      <c r="AH62" s="189">
        <f t="shared" si="44"/>
        <v>0.60000000000000009</v>
      </c>
      <c r="AI62" s="188" t="str">
        <f>IFERROR(VLOOKUP(CONCATENATE(AE62,AG62),Niveles!$B$3:$E$27,4,0),"")</f>
        <v>Moderado</v>
      </c>
      <c r="AJ62" s="432"/>
      <c r="AK62" s="443"/>
      <c r="AL62" s="420"/>
      <c r="AM62" s="443"/>
      <c r="AN62" s="432"/>
      <c r="AO62" s="446"/>
      <c r="AP62" s="187" t="s">
        <v>147</v>
      </c>
      <c r="AQ62" s="204" t="s">
        <v>423</v>
      </c>
      <c r="AR62" s="204" t="s">
        <v>424</v>
      </c>
      <c r="AS62" s="205">
        <v>45657</v>
      </c>
      <c r="AT62" s="227">
        <v>45219</v>
      </c>
      <c r="AU62" s="228"/>
      <c r="AV62" s="228" t="s">
        <v>151</v>
      </c>
      <c r="AW62" s="229" t="s">
        <v>425</v>
      </c>
      <c r="AX62" s="230"/>
      <c r="AY62" s="231" t="s">
        <v>365</v>
      </c>
      <c r="AZ62" s="227"/>
      <c r="BA62" s="228"/>
      <c r="BB62" s="228"/>
      <c r="BC62" s="229"/>
      <c r="BD62" s="230"/>
      <c r="BE62" s="232"/>
      <c r="BF62" s="523"/>
      <c r="BG62" s="523"/>
      <c r="BH62" s="414"/>
    </row>
    <row r="63" spans="1:60" ht="82.5" x14ac:dyDescent="0.25">
      <c r="A63" s="347" t="s">
        <v>392</v>
      </c>
      <c r="B63" s="408"/>
      <c r="C63" s="408"/>
      <c r="D63" s="408"/>
      <c r="E63" s="411"/>
      <c r="F63" s="213"/>
      <c r="G63" s="414"/>
      <c r="H63" s="408"/>
      <c r="I63" s="429"/>
      <c r="J63" s="429"/>
      <c r="K63" s="435"/>
      <c r="L63" s="432"/>
      <c r="M63" s="426"/>
      <c r="N63" s="420"/>
      <c r="O63" s="426"/>
      <c r="P63" s="432"/>
      <c r="Q63" s="446"/>
      <c r="R63" s="183">
        <v>4</v>
      </c>
      <c r="S63" s="248" t="s">
        <v>420</v>
      </c>
      <c r="T63" s="202" t="s">
        <v>426</v>
      </c>
      <c r="U63" s="202" t="s">
        <v>422</v>
      </c>
      <c r="V63" s="187" t="s">
        <v>173</v>
      </c>
      <c r="W63" s="187" t="s">
        <v>143</v>
      </c>
      <c r="X63" s="185">
        <f>IFERROR(VLOOKUP(V63,'4.Criterios'!$I$6:$K$8,3,0)+VLOOKUP(W63,'4.Criterios'!$I$9:$K$10,3,0),"")</f>
        <v>0.25</v>
      </c>
      <c r="Y63" s="186" t="str">
        <f>IFERROR(VLOOKUP(V63,Niveles!$H$25:$I$27,2,0),"")</f>
        <v>Impacto</v>
      </c>
      <c r="Z63" s="452"/>
      <c r="AA63" s="452"/>
      <c r="AB63" s="187" t="s">
        <v>144</v>
      </c>
      <c r="AC63" s="187" t="s">
        <v>165</v>
      </c>
      <c r="AD63" s="187" t="s">
        <v>166</v>
      </c>
      <c r="AE63" s="188" t="str">
        <f>IFERROR(VLOOKUP(AF63,'4.Criterios'!$D$5:$F$9,3,1),"")</f>
        <v>Muy Baja</v>
      </c>
      <c r="AF63" s="142">
        <f t="shared" si="43"/>
        <v>0.16799999999999998</v>
      </c>
      <c r="AG63" s="188" t="str">
        <f>IFERROR(VLOOKUP(AH63,'4.Criterios'!$D$14:$F$18,3,1),"")</f>
        <v>Moderado</v>
      </c>
      <c r="AH63" s="189">
        <f t="shared" si="44"/>
        <v>0.45000000000000007</v>
      </c>
      <c r="AI63" s="188" t="str">
        <f>IFERROR(VLOOKUP(CONCATENATE(AE63,AG63),Niveles!$B$3:$E$27,4,0),"")</f>
        <v>Moderado</v>
      </c>
      <c r="AJ63" s="432"/>
      <c r="AK63" s="443"/>
      <c r="AL63" s="420"/>
      <c r="AM63" s="443"/>
      <c r="AN63" s="432"/>
      <c r="AO63" s="446"/>
      <c r="AP63" s="208"/>
      <c r="AQ63" s="209"/>
      <c r="AR63" s="209"/>
      <c r="AS63" s="210"/>
      <c r="AT63" s="227"/>
      <c r="AU63" s="228"/>
      <c r="AV63" s="228"/>
      <c r="AW63" s="229"/>
      <c r="AX63" s="230"/>
      <c r="AY63" s="231" t="s">
        <v>365</v>
      </c>
      <c r="AZ63" s="227"/>
      <c r="BA63" s="228"/>
      <c r="BB63" s="228"/>
      <c r="BC63" s="229"/>
      <c r="BD63" s="230"/>
      <c r="BE63" s="232"/>
      <c r="BF63" s="523"/>
      <c r="BG63" s="523"/>
      <c r="BH63" s="414"/>
    </row>
    <row r="64" spans="1:60" x14ac:dyDescent="0.25">
      <c r="A64" s="347" t="s">
        <v>392</v>
      </c>
      <c r="B64" s="408"/>
      <c r="C64" s="408"/>
      <c r="D64" s="408"/>
      <c r="E64" s="411"/>
      <c r="F64" s="197"/>
      <c r="G64" s="414"/>
      <c r="H64" s="408"/>
      <c r="I64" s="429"/>
      <c r="J64" s="429"/>
      <c r="K64" s="435"/>
      <c r="L64" s="432"/>
      <c r="M64" s="426"/>
      <c r="N64" s="420"/>
      <c r="O64" s="426"/>
      <c r="P64" s="432"/>
      <c r="Q64" s="446"/>
      <c r="R64" s="183">
        <v>5</v>
      </c>
      <c r="S64" s="218"/>
      <c r="T64" s="214"/>
      <c r="U64" s="214"/>
      <c r="V64" s="183"/>
      <c r="W64" s="183"/>
      <c r="X64" s="185" t="str">
        <f>IFERROR(VLOOKUP(V64,'4.Criterios'!$I$6:$K$8,3,0)+VLOOKUP(W64,'4.Criterios'!$I$9:$K$10,3,0),"")</f>
        <v/>
      </c>
      <c r="Y64" s="186" t="str">
        <f>IFERROR(VLOOKUP(V64,Niveles!$H$25:$I$27,2,0),"")</f>
        <v/>
      </c>
      <c r="Z64" s="452"/>
      <c r="AA64" s="452"/>
      <c r="AB64" s="187"/>
      <c r="AC64" s="187"/>
      <c r="AD64" s="187"/>
      <c r="AE64" s="188" t="str">
        <f>IFERROR(VLOOKUP(AF64,'4.Criterios'!$D$5:$F$9,3,1),"")</f>
        <v/>
      </c>
      <c r="AF64" s="142" t="str">
        <f t="shared" si="43"/>
        <v/>
      </c>
      <c r="AG64" s="188" t="str">
        <f>IFERROR(VLOOKUP(AH64,'4.Criterios'!$D$14:$F$18,3,1),"")</f>
        <v/>
      </c>
      <c r="AH64" s="189" t="str">
        <f t="shared" si="44"/>
        <v/>
      </c>
      <c r="AI64" s="188" t="str">
        <f>IFERROR(VLOOKUP(CONCATENATE(AE64,AG64),Niveles!$B$3:$E$27,4,0),"")</f>
        <v/>
      </c>
      <c r="AJ64" s="432"/>
      <c r="AK64" s="443"/>
      <c r="AL64" s="420"/>
      <c r="AM64" s="443"/>
      <c r="AN64" s="432"/>
      <c r="AO64" s="446"/>
      <c r="AP64" s="183"/>
      <c r="AQ64" s="180"/>
      <c r="AR64" s="180"/>
      <c r="AS64" s="181"/>
      <c r="AT64" s="227"/>
      <c r="AU64" s="228"/>
      <c r="AV64" s="228"/>
      <c r="AW64" s="229"/>
      <c r="AX64" s="230"/>
      <c r="AY64" s="231"/>
      <c r="AZ64" s="227"/>
      <c r="BA64" s="228"/>
      <c r="BB64" s="228"/>
      <c r="BC64" s="229"/>
      <c r="BD64" s="230"/>
      <c r="BE64" s="232"/>
      <c r="BF64" s="523"/>
      <c r="BG64" s="523"/>
      <c r="BH64" s="414"/>
    </row>
    <row r="65" spans="1:82" ht="17.25" thickBot="1" x14ac:dyDescent="0.3">
      <c r="A65" s="348" t="s">
        <v>392</v>
      </c>
      <c r="B65" s="409"/>
      <c r="C65" s="409"/>
      <c r="D65" s="409"/>
      <c r="E65" s="412"/>
      <c r="F65" s="198"/>
      <c r="G65" s="415"/>
      <c r="H65" s="409"/>
      <c r="I65" s="430"/>
      <c r="J65" s="430"/>
      <c r="K65" s="436"/>
      <c r="L65" s="433"/>
      <c r="M65" s="427"/>
      <c r="N65" s="421"/>
      <c r="O65" s="427"/>
      <c r="P65" s="433"/>
      <c r="Q65" s="447"/>
      <c r="R65" s="190">
        <v>6</v>
      </c>
      <c r="S65" s="219"/>
      <c r="T65" s="219"/>
      <c r="U65" s="219"/>
      <c r="V65" s="212"/>
      <c r="W65" s="190"/>
      <c r="X65" s="185" t="str">
        <f>IFERROR(VLOOKUP(V65,'4.Criterios'!$I$6:$K$8,3,0)+VLOOKUP(W65,'4.Criterios'!$I$9:$K$10,3,0),"")</f>
        <v/>
      </c>
      <c r="Y65" s="186" t="str">
        <f>IFERROR(VLOOKUP(V65,Niveles!$H$25:$I$27,2,0),"")</f>
        <v/>
      </c>
      <c r="Z65" s="453"/>
      <c r="AA65" s="453"/>
      <c r="AB65" s="192"/>
      <c r="AC65" s="187"/>
      <c r="AD65" s="187"/>
      <c r="AE65" s="193" t="str">
        <f>IFERROR(VLOOKUP(AF65,'4.Criterios'!$D$5:$F$9,3,1),"")</f>
        <v/>
      </c>
      <c r="AF65" s="143" t="str">
        <f t="shared" si="43"/>
        <v/>
      </c>
      <c r="AG65" s="193" t="str">
        <f>IFERROR(VLOOKUP(AH65,'4.Criterios'!$D$14:$F$18,3,1),"")</f>
        <v/>
      </c>
      <c r="AH65" s="194" t="str">
        <f t="shared" si="44"/>
        <v/>
      </c>
      <c r="AI65" s="193" t="str">
        <f>IFERROR(VLOOKUP(CONCATENATE(AE65,AG65),Niveles!$B$3:$E$27,4,0),"")</f>
        <v/>
      </c>
      <c r="AJ65" s="433"/>
      <c r="AK65" s="444"/>
      <c r="AL65" s="421"/>
      <c r="AM65" s="444"/>
      <c r="AN65" s="433"/>
      <c r="AO65" s="447"/>
      <c r="AP65" s="190"/>
      <c r="AQ65" s="195"/>
      <c r="AR65" s="195"/>
      <c r="AS65" s="196"/>
      <c r="AT65" s="233"/>
      <c r="AU65" s="234"/>
      <c r="AV65" s="234"/>
      <c r="AW65" s="235"/>
      <c r="AX65" s="236"/>
      <c r="AY65" s="237"/>
      <c r="AZ65" s="233"/>
      <c r="BA65" s="234"/>
      <c r="BB65" s="234"/>
      <c r="BC65" s="235"/>
      <c r="BD65" s="236"/>
      <c r="BE65" s="238"/>
      <c r="BF65" s="524"/>
      <c r="BG65" s="524"/>
      <c r="BH65" s="415"/>
    </row>
    <row r="66" spans="1:82" ht="379.5" x14ac:dyDescent="0.25">
      <c r="A66" s="346" t="s">
        <v>392</v>
      </c>
      <c r="B66" s="407" t="s">
        <v>427</v>
      </c>
      <c r="C66" s="407" t="s">
        <v>132</v>
      </c>
      <c r="D66" s="407" t="s">
        <v>428</v>
      </c>
      <c r="E66" s="410" t="s">
        <v>429</v>
      </c>
      <c r="F66" s="172" t="s">
        <v>430</v>
      </c>
      <c r="G66" s="413" t="str">
        <f>IF(E66&lt;&gt;"",CONCATENATE("Posibilidad de afectación ",C66," por ",D66," debido a ",E66),"")</f>
        <v>Posibilidad de afectación reputacional por la pérdida de la renovación de las condiciones de calidad institucional debido a la falta de implementación del plan institucional de autoevaluación durante la vigencia de la certificación</v>
      </c>
      <c r="H66" s="407" t="s">
        <v>136</v>
      </c>
      <c r="I66" s="428">
        <v>1</v>
      </c>
      <c r="J66" s="428" t="s">
        <v>431</v>
      </c>
      <c r="K66" s="434" t="s">
        <v>241</v>
      </c>
      <c r="L66" s="431" t="str">
        <f>IFERROR(VLOOKUP(M66,'4.Criterios'!$E$5:$F$9,2,0),"")</f>
        <v>Muy Baja</v>
      </c>
      <c r="M66" s="425">
        <f>IF(I66&lt;&gt;"",VLOOKUP(I66,'4.Criterios'!$B$5:$F$9,4,1),"")</f>
        <v>0.2</v>
      </c>
      <c r="N66" s="419" t="str">
        <f>IFERROR(VLOOKUP(O66,'4.Criterios'!$E$14:$F$18,2,0),"")</f>
        <v>Catastrófico</v>
      </c>
      <c r="O66" s="425">
        <f>IFERROR(IF(C66='4.Criterios'!$B$12,VLOOKUP(K66,'4.Criterios'!$B$14:$F$18,4,0),IF(C66='4.Criterios'!$C$12,VLOOKUP(K66,'4.Criterios'!$C$14:$F$18,3,0),"")),)</f>
        <v>1</v>
      </c>
      <c r="P66" s="431" t="str">
        <f>IFERROR(VLOOKUP(CONCATENATE(L66,N66),Niveles!$B$3:$E$27,4,0),"")</f>
        <v>Extremo</v>
      </c>
      <c r="Q66" s="445">
        <f>IFERROR(VLOOKUP(CONCATENATE(L66,N66),Niveles!$B$3:$F$27,5,0),"")</f>
        <v>21</v>
      </c>
      <c r="R66" s="173">
        <v>1</v>
      </c>
      <c r="S66" s="199" t="s">
        <v>432</v>
      </c>
      <c r="T66" s="199" t="s">
        <v>433</v>
      </c>
      <c r="U66" s="199" t="s">
        <v>434</v>
      </c>
      <c r="V66" s="173" t="s">
        <v>142</v>
      </c>
      <c r="W66" s="173" t="s">
        <v>143</v>
      </c>
      <c r="X66" s="175">
        <f>IFERROR(VLOOKUP(V66,'4.Criterios'!$I$6:$K$8,3,0)+VLOOKUP(W66,'4.Criterios'!$I$9:$K$10,3,0),"")</f>
        <v>0.4</v>
      </c>
      <c r="Y66" s="176" t="str">
        <f>IFERROR(VLOOKUP(V66,Niveles!$H$25:$I$27,2,0),"")</f>
        <v>Probabilidad</v>
      </c>
      <c r="Z66" s="451">
        <f ca="1">IFERROR(M66-AK66,"")</f>
        <v>0.16976000000000002</v>
      </c>
      <c r="AA66" s="451">
        <f ca="1">IFERROR(O66-AM66,"")</f>
        <v>0.25</v>
      </c>
      <c r="AB66" s="177" t="s">
        <v>164</v>
      </c>
      <c r="AC66" s="177" t="s">
        <v>165</v>
      </c>
      <c r="AD66" s="177" t="s">
        <v>166</v>
      </c>
      <c r="AE66" s="178" t="str">
        <f>IFERROR(VLOOKUP(AF66,'4.Criterios'!$D$5:$F$9,3,1),"")</f>
        <v>Muy Baja</v>
      </c>
      <c r="AF66" s="141">
        <f t="shared" ref="AF66" si="45">IFERROR(IF(Y66="Probabilidad",(M66*(1-X66)),IF(Y66="Impacto",M66,"")),"")</f>
        <v>0.12</v>
      </c>
      <c r="AG66" s="178" t="str">
        <f>IFERROR(VLOOKUP(AH66,'4.Criterios'!$D$14:$F$18,3,1),"")</f>
        <v>Catastrófico</v>
      </c>
      <c r="AH66" s="179">
        <f t="shared" ref="AH66" si="46">IFERROR(IF(Y66="Impacto",(O66*(1-X66)),IF(Y66="Probabilidad",O66,"")),"")</f>
        <v>1</v>
      </c>
      <c r="AI66" s="178" t="str">
        <f>IFERROR(VLOOKUP(CONCATENATE(AE66,AG66),Niveles!$B$3:$E$27,4,0),"")</f>
        <v>Extremo</v>
      </c>
      <c r="AJ66" s="431" t="str">
        <f t="shared" ref="AJ66:AN66" ca="1" si="47">OFFSET(AE65,6-COUNTBLANK(AE66:AE71),0,1,1)</f>
        <v>Muy Baja</v>
      </c>
      <c r="AK66" s="442">
        <f t="shared" ca="1" si="47"/>
        <v>3.0239999999999996E-2</v>
      </c>
      <c r="AL66" s="419" t="str">
        <f t="shared" ca="1" si="47"/>
        <v>Mayor</v>
      </c>
      <c r="AM66" s="442">
        <f t="shared" ca="1" si="47"/>
        <v>0.75</v>
      </c>
      <c r="AN66" s="431" t="str">
        <f t="shared" ca="1" si="47"/>
        <v>Alto</v>
      </c>
      <c r="AO66" s="445">
        <f ca="1">IFERROR(VLOOKUP(CONCATENATE(AJ66,AL66),[2]Niveles!$B$3:$F$27,5,0),"")</f>
        <v>13</v>
      </c>
      <c r="AP66" s="173" t="s">
        <v>147</v>
      </c>
      <c r="AQ66" s="204" t="s">
        <v>435</v>
      </c>
      <c r="AR66" s="204" t="s">
        <v>436</v>
      </c>
      <c r="AS66" s="249">
        <v>46752</v>
      </c>
      <c r="AT66" s="223"/>
      <c r="AU66" s="224"/>
      <c r="AV66" s="243"/>
      <c r="AW66" s="225"/>
      <c r="AX66" s="224"/>
      <c r="AY66" s="226"/>
      <c r="AZ66" s="223" t="s">
        <v>155</v>
      </c>
      <c r="BA66" s="224" t="s">
        <v>407</v>
      </c>
      <c r="BB66" s="243" t="s">
        <v>156</v>
      </c>
      <c r="BC66" s="225" t="s">
        <v>407</v>
      </c>
      <c r="BD66" s="224" t="s">
        <v>156</v>
      </c>
      <c r="BE66" s="359" t="s">
        <v>867</v>
      </c>
      <c r="BF66" s="522" t="s">
        <v>248</v>
      </c>
      <c r="BG66" s="522" t="s">
        <v>248</v>
      </c>
      <c r="BH66" s="413" t="s">
        <v>437</v>
      </c>
    </row>
    <row r="67" spans="1:82" ht="148.5" x14ac:dyDescent="0.25">
      <c r="A67" s="347" t="s">
        <v>392</v>
      </c>
      <c r="B67" s="408"/>
      <c r="C67" s="408"/>
      <c r="D67" s="408"/>
      <c r="E67" s="411"/>
      <c r="F67" s="182" t="s">
        <v>438</v>
      </c>
      <c r="G67" s="414"/>
      <c r="H67" s="408"/>
      <c r="I67" s="429"/>
      <c r="J67" s="429"/>
      <c r="K67" s="435"/>
      <c r="L67" s="432"/>
      <c r="M67" s="426"/>
      <c r="N67" s="420"/>
      <c r="O67" s="426"/>
      <c r="P67" s="432"/>
      <c r="Q67" s="446"/>
      <c r="R67" s="183">
        <v>2</v>
      </c>
      <c r="S67" s="184" t="s">
        <v>432</v>
      </c>
      <c r="T67" s="202" t="s">
        <v>439</v>
      </c>
      <c r="U67" s="248" t="s">
        <v>440</v>
      </c>
      <c r="V67" s="183" t="s">
        <v>142</v>
      </c>
      <c r="W67" s="183" t="s">
        <v>143</v>
      </c>
      <c r="X67" s="185">
        <f>IFERROR(VLOOKUP(V67,'4.Criterios'!$I$6:$K$8,3,0)+VLOOKUP(W67,'4.Criterios'!$I$9:$K$10,3,0),"")</f>
        <v>0.4</v>
      </c>
      <c r="Y67" s="186" t="str">
        <f>IFERROR(VLOOKUP(V67,Niveles!$H$25:$I$27,2,0),"")</f>
        <v>Probabilidad</v>
      </c>
      <c r="Z67" s="452"/>
      <c r="AA67" s="452"/>
      <c r="AB67" s="187" t="s">
        <v>164</v>
      </c>
      <c r="AC67" s="187" t="s">
        <v>165</v>
      </c>
      <c r="AD67" s="187" t="s">
        <v>166</v>
      </c>
      <c r="AE67" s="188" t="str">
        <f>IFERROR(VLOOKUP(AF67,'4.Criterios'!$D$5:$F$9,3,1),"")</f>
        <v>Muy Baja</v>
      </c>
      <c r="AF67" s="142">
        <f t="shared" ref="AF67:AF71" si="48">IFERROR(IF(Y67="Probabilidad",(AF66*(1-X67)),IF(Y67="Impacto",AF66,"")),"")</f>
        <v>7.1999999999999995E-2</v>
      </c>
      <c r="AG67" s="188" t="str">
        <f>IFERROR(VLOOKUP(AH67,'4.Criterios'!$D$14:$F$18,3,1),"")</f>
        <v>Catastrófico</v>
      </c>
      <c r="AH67" s="189">
        <f t="shared" ref="AH67:AH71" si="49">IFERROR(IF(Y67="Impacto",(AH66*(1-X67)),IF(Y67="Probabilidad",AH66,"")),"")</f>
        <v>1</v>
      </c>
      <c r="AI67" s="188" t="str">
        <f>IFERROR(VLOOKUP(CONCATENATE(AE67,AG67),Niveles!$B$3:$E$27,4,0),"")</f>
        <v>Extremo</v>
      </c>
      <c r="AJ67" s="432"/>
      <c r="AK67" s="443"/>
      <c r="AL67" s="420"/>
      <c r="AM67" s="443"/>
      <c r="AN67" s="432"/>
      <c r="AO67" s="446"/>
      <c r="AP67" s="187" t="s">
        <v>147</v>
      </c>
      <c r="AQ67" s="187" t="s">
        <v>441</v>
      </c>
      <c r="AR67" s="204" t="s">
        <v>442</v>
      </c>
      <c r="AS67" s="205">
        <v>45291</v>
      </c>
      <c r="AT67" s="227">
        <v>45218</v>
      </c>
      <c r="AU67" s="228" t="s">
        <v>443</v>
      </c>
      <c r="AV67" s="239" t="s">
        <v>151</v>
      </c>
      <c r="AW67" s="230" t="s">
        <v>444</v>
      </c>
      <c r="AX67" s="228"/>
      <c r="AY67" s="231"/>
      <c r="AZ67" s="227"/>
      <c r="BA67" s="228"/>
      <c r="BB67" s="239"/>
      <c r="BC67" s="230"/>
      <c r="BD67" s="228"/>
      <c r="BE67" s="232"/>
      <c r="BF67" s="523"/>
      <c r="BG67" s="523"/>
      <c r="BH67" s="414"/>
    </row>
    <row r="68" spans="1:82" ht="82.5" x14ac:dyDescent="0.25">
      <c r="A68" s="347" t="s">
        <v>392</v>
      </c>
      <c r="B68" s="408"/>
      <c r="C68" s="408"/>
      <c r="D68" s="408"/>
      <c r="E68" s="411"/>
      <c r="F68" s="182" t="s">
        <v>445</v>
      </c>
      <c r="G68" s="414"/>
      <c r="H68" s="408"/>
      <c r="I68" s="429"/>
      <c r="J68" s="429"/>
      <c r="K68" s="435"/>
      <c r="L68" s="432"/>
      <c r="M68" s="426"/>
      <c r="N68" s="420"/>
      <c r="O68" s="426"/>
      <c r="P68" s="432"/>
      <c r="Q68" s="446"/>
      <c r="R68" s="183">
        <v>3</v>
      </c>
      <c r="S68" s="184" t="s">
        <v>432</v>
      </c>
      <c r="T68" s="184" t="s">
        <v>446</v>
      </c>
      <c r="U68" s="248" t="s">
        <v>447</v>
      </c>
      <c r="V68" s="183" t="s">
        <v>163</v>
      </c>
      <c r="W68" s="183" t="s">
        <v>143</v>
      </c>
      <c r="X68" s="185">
        <f>IFERROR(VLOOKUP(V68,'4.Criterios'!$I$6:$K$8,3,0)+VLOOKUP(W68,'4.Criterios'!$I$9:$K$10,3,0),"")</f>
        <v>0.3</v>
      </c>
      <c r="Y68" s="186" t="str">
        <f>IFERROR(VLOOKUP(V68,Niveles!$H$25:$I$27,2,0),"")</f>
        <v>Probabilidad</v>
      </c>
      <c r="Z68" s="452"/>
      <c r="AA68" s="452"/>
      <c r="AB68" s="187" t="s">
        <v>144</v>
      </c>
      <c r="AC68" s="187" t="s">
        <v>165</v>
      </c>
      <c r="AD68" s="187" t="s">
        <v>166</v>
      </c>
      <c r="AE68" s="188" t="str">
        <f>IFERROR(VLOOKUP(AF68,'4.Criterios'!$D$5:$F$9,3,1),"")</f>
        <v>Muy Baja</v>
      </c>
      <c r="AF68" s="142">
        <f t="shared" si="48"/>
        <v>5.0399999999999993E-2</v>
      </c>
      <c r="AG68" s="188" t="str">
        <f>IFERROR(VLOOKUP(AH68,'4.Criterios'!$D$14:$F$18,3,1),"")</f>
        <v>Catastrófico</v>
      </c>
      <c r="AH68" s="189">
        <f t="shared" si="49"/>
        <v>1</v>
      </c>
      <c r="AI68" s="188" t="str">
        <f>IFERROR(VLOOKUP(CONCATENATE(AE68,AG68),Niveles!$B$3:$E$27,4,0),"")</f>
        <v>Extremo</v>
      </c>
      <c r="AJ68" s="432"/>
      <c r="AK68" s="443"/>
      <c r="AL68" s="420"/>
      <c r="AM68" s="443"/>
      <c r="AN68" s="432"/>
      <c r="AO68" s="446"/>
      <c r="AP68" s="183"/>
      <c r="AQ68" s="180"/>
      <c r="AR68" s="180"/>
      <c r="AS68" s="181"/>
      <c r="AT68" s="227"/>
      <c r="AU68" s="228"/>
      <c r="AV68" s="239"/>
      <c r="AW68" s="230"/>
      <c r="AX68" s="228"/>
      <c r="AY68" s="231"/>
      <c r="AZ68" s="227"/>
      <c r="BA68" s="228"/>
      <c r="BB68" s="239"/>
      <c r="BC68" s="230"/>
      <c r="BD68" s="228"/>
      <c r="BE68" s="232"/>
      <c r="BF68" s="523"/>
      <c r="BG68" s="523"/>
      <c r="BH68" s="414"/>
    </row>
    <row r="69" spans="1:82" ht="181.5" x14ac:dyDescent="0.25">
      <c r="A69" s="347" t="s">
        <v>392</v>
      </c>
      <c r="B69" s="408"/>
      <c r="C69" s="408"/>
      <c r="D69" s="408"/>
      <c r="E69" s="411"/>
      <c r="F69" s="182" t="s">
        <v>448</v>
      </c>
      <c r="G69" s="414"/>
      <c r="H69" s="408"/>
      <c r="I69" s="429"/>
      <c r="J69" s="429"/>
      <c r="K69" s="435"/>
      <c r="L69" s="432"/>
      <c r="M69" s="426"/>
      <c r="N69" s="420"/>
      <c r="O69" s="426"/>
      <c r="P69" s="432"/>
      <c r="Q69" s="446"/>
      <c r="R69" s="183">
        <v>4</v>
      </c>
      <c r="S69" s="184" t="s">
        <v>432</v>
      </c>
      <c r="T69" s="184" t="s">
        <v>449</v>
      </c>
      <c r="U69" s="184" t="s">
        <v>450</v>
      </c>
      <c r="V69" s="183" t="s">
        <v>142</v>
      </c>
      <c r="W69" s="183" t="s">
        <v>143</v>
      </c>
      <c r="X69" s="185">
        <f>IFERROR(VLOOKUP(V69,'4.Criterios'!$I$6:$K$8,3,0)+VLOOKUP(W69,'4.Criterios'!$I$9:$K$10,3,0),"")</f>
        <v>0.4</v>
      </c>
      <c r="Y69" s="186" t="str">
        <f>IFERROR(VLOOKUP(V69,Niveles!$H$25:$I$27,2,0),"")</f>
        <v>Probabilidad</v>
      </c>
      <c r="Z69" s="452"/>
      <c r="AA69" s="452"/>
      <c r="AB69" s="187" t="s">
        <v>164</v>
      </c>
      <c r="AC69" s="187" t="s">
        <v>165</v>
      </c>
      <c r="AD69" s="187" t="s">
        <v>166</v>
      </c>
      <c r="AE69" s="188" t="str">
        <f>IFERROR(VLOOKUP(AF69,'4.Criterios'!$D$5:$F$9,3,1),"")</f>
        <v>Muy Baja</v>
      </c>
      <c r="AF69" s="142">
        <f t="shared" si="48"/>
        <v>3.0239999999999996E-2</v>
      </c>
      <c r="AG69" s="188" t="str">
        <f>IFERROR(VLOOKUP(AH69,'4.Criterios'!$D$14:$F$18,3,1),"")</f>
        <v>Catastrófico</v>
      </c>
      <c r="AH69" s="189">
        <f t="shared" si="49"/>
        <v>1</v>
      </c>
      <c r="AI69" s="188" t="str">
        <f>IFERROR(VLOOKUP(CONCATENATE(AE69,AG69),Niveles!$B$3:$E$27,4,0),"")</f>
        <v>Extremo</v>
      </c>
      <c r="AJ69" s="432"/>
      <c r="AK69" s="443"/>
      <c r="AL69" s="420"/>
      <c r="AM69" s="443"/>
      <c r="AN69" s="432"/>
      <c r="AO69" s="446"/>
      <c r="AP69" s="183"/>
      <c r="AQ69" s="180"/>
      <c r="AR69" s="180"/>
      <c r="AS69" s="181"/>
      <c r="AT69" s="227"/>
      <c r="AU69" s="228"/>
      <c r="AV69" s="239"/>
      <c r="AW69" s="230"/>
      <c r="AX69" s="228"/>
      <c r="AY69" s="231"/>
      <c r="AZ69" s="227"/>
      <c r="BA69" s="228"/>
      <c r="BB69" s="239"/>
      <c r="BC69" s="230"/>
      <c r="BD69" s="228"/>
      <c r="BE69" s="232"/>
      <c r="BF69" s="523"/>
      <c r="BG69" s="523"/>
      <c r="BH69" s="414"/>
    </row>
    <row r="70" spans="1:82" ht="115.5" x14ac:dyDescent="0.25">
      <c r="A70" s="347" t="s">
        <v>392</v>
      </c>
      <c r="B70" s="408"/>
      <c r="C70" s="408"/>
      <c r="D70" s="408"/>
      <c r="E70" s="411"/>
      <c r="F70" s="182" t="s">
        <v>451</v>
      </c>
      <c r="G70" s="414"/>
      <c r="H70" s="408"/>
      <c r="I70" s="429"/>
      <c r="J70" s="429"/>
      <c r="K70" s="435"/>
      <c r="L70" s="432"/>
      <c r="M70" s="426"/>
      <c r="N70" s="420"/>
      <c r="O70" s="426"/>
      <c r="P70" s="432"/>
      <c r="Q70" s="446"/>
      <c r="R70" s="183">
        <v>5</v>
      </c>
      <c r="S70" s="184" t="s">
        <v>432</v>
      </c>
      <c r="T70" s="184" t="s">
        <v>452</v>
      </c>
      <c r="U70" s="248" t="s">
        <v>453</v>
      </c>
      <c r="V70" s="183" t="s">
        <v>173</v>
      </c>
      <c r="W70" s="183" t="s">
        <v>143</v>
      </c>
      <c r="X70" s="185">
        <f>IFERROR(VLOOKUP(V70,'4.Criterios'!$I$6:$K$8,3,0)+VLOOKUP(W70,'4.Criterios'!$I$9:$K$10,3,0),"")</f>
        <v>0.25</v>
      </c>
      <c r="Y70" s="186" t="str">
        <f>IFERROR(VLOOKUP(V70,Niveles!$H$25:$I$27,2,0),"")</f>
        <v>Impacto</v>
      </c>
      <c r="Z70" s="452"/>
      <c r="AA70" s="452"/>
      <c r="AB70" s="187" t="s">
        <v>164</v>
      </c>
      <c r="AC70" s="187" t="s">
        <v>165</v>
      </c>
      <c r="AD70" s="187" t="s">
        <v>166</v>
      </c>
      <c r="AE70" s="188" t="str">
        <f>IFERROR(VLOOKUP(AF70,'4.Criterios'!$D$5:$F$9,3,1),"")</f>
        <v>Muy Baja</v>
      </c>
      <c r="AF70" s="142">
        <f t="shared" si="48"/>
        <v>3.0239999999999996E-2</v>
      </c>
      <c r="AG70" s="188" t="str">
        <f>IFERROR(VLOOKUP(AH70,'4.Criterios'!$D$14:$F$18,3,1),"")</f>
        <v>Mayor</v>
      </c>
      <c r="AH70" s="189">
        <f t="shared" si="49"/>
        <v>0.75</v>
      </c>
      <c r="AI70" s="188" t="str">
        <f>IFERROR(VLOOKUP(CONCATENATE(AE70,AG70),Niveles!$B$3:$E$27,4,0),"")</f>
        <v>Alto</v>
      </c>
      <c r="AJ70" s="432"/>
      <c r="AK70" s="443"/>
      <c r="AL70" s="420"/>
      <c r="AM70" s="443"/>
      <c r="AN70" s="432"/>
      <c r="AO70" s="446"/>
      <c r="AP70" s="183"/>
      <c r="AQ70" s="180"/>
      <c r="AR70" s="180"/>
      <c r="AS70" s="181"/>
      <c r="AT70" s="227"/>
      <c r="AU70" s="228"/>
      <c r="AV70" s="239"/>
      <c r="AW70" s="230"/>
      <c r="AX70" s="228"/>
      <c r="AY70" s="231"/>
      <c r="AZ70" s="227"/>
      <c r="BA70" s="228"/>
      <c r="BB70" s="239"/>
      <c r="BC70" s="230"/>
      <c r="BD70" s="228"/>
      <c r="BE70" s="232"/>
      <c r="BF70" s="523"/>
      <c r="BG70" s="523"/>
      <c r="BH70" s="414"/>
    </row>
    <row r="71" spans="1:82" ht="17.25" thickBot="1" x14ac:dyDescent="0.3">
      <c r="A71" s="348" t="s">
        <v>392</v>
      </c>
      <c r="B71" s="409"/>
      <c r="C71" s="409"/>
      <c r="D71" s="409"/>
      <c r="E71" s="412"/>
      <c r="F71" s="198"/>
      <c r="G71" s="415"/>
      <c r="H71" s="409"/>
      <c r="I71" s="430"/>
      <c r="J71" s="430"/>
      <c r="K71" s="436"/>
      <c r="L71" s="433"/>
      <c r="M71" s="427"/>
      <c r="N71" s="421"/>
      <c r="O71" s="427"/>
      <c r="P71" s="433"/>
      <c r="Q71" s="447"/>
      <c r="R71" s="190">
        <v>6</v>
      </c>
      <c r="S71" s="191"/>
      <c r="T71" s="184"/>
      <c r="U71" s="191"/>
      <c r="V71" s="190"/>
      <c r="W71" s="190"/>
      <c r="X71" s="185" t="str">
        <f>IFERROR(VLOOKUP(V71,'4.Criterios'!$I$6:$K$8,3,0)+VLOOKUP(W71,'4.Criterios'!$I$9:$K$10,3,0),"")</f>
        <v/>
      </c>
      <c r="Y71" s="186" t="str">
        <f>IFERROR(VLOOKUP(V71,Niveles!$H$25:$I$27,2,0),"")</f>
        <v/>
      </c>
      <c r="Z71" s="453"/>
      <c r="AA71" s="453"/>
      <c r="AB71" s="192"/>
      <c r="AC71" s="192"/>
      <c r="AD71" s="192"/>
      <c r="AE71" s="193" t="str">
        <f>IFERROR(VLOOKUP(AF71,'4.Criterios'!$D$5:$F$9,3,1),"")</f>
        <v/>
      </c>
      <c r="AF71" s="143" t="str">
        <f t="shared" si="48"/>
        <v/>
      </c>
      <c r="AG71" s="193" t="str">
        <f>IFERROR(VLOOKUP(AH71,'4.Criterios'!$D$14:$F$18,3,1),"")</f>
        <v/>
      </c>
      <c r="AH71" s="194" t="str">
        <f t="shared" si="49"/>
        <v/>
      </c>
      <c r="AI71" s="193" t="str">
        <f>IFERROR(VLOOKUP(CONCATENATE(AE71,AG71),Niveles!$B$3:$E$27,4,0),"")</f>
        <v/>
      </c>
      <c r="AJ71" s="433"/>
      <c r="AK71" s="444"/>
      <c r="AL71" s="421"/>
      <c r="AM71" s="444"/>
      <c r="AN71" s="433"/>
      <c r="AO71" s="447"/>
      <c r="AP71" s="190"/>
      <c r="AQ71" s="195"/>
      <c r="AR71" s="195"/>
      <c r="AS71" s="196"/>
      <c r="AT71" s="233"/>
      <c r="AU71" s="234"/>
      <c r="AV71" s="242"/>
      <c r="AW71" s="236"/>
      <c r="AX71" s="234"/>
      <c r="AY71" s="237"/>
      <c r="AZ71" s="233"/>
      <c r="BA71" s="234"/>
      <c r="BB71" s="242"/>
      <c r="BC71" s="236"/>
      <c r="BD71" s="234"/>
      <c r="BE71" s="238"/>
      <c r="BF71" s="524"/>
      <c r="BG71" s="524"/>
      <c r="BH71" s="415"/>
    </row>
    <row r="72" spans="1:82" ht="66" x14ac:dyDescent="0.25">
      <c r="A72" s="346" t="s">
        <v>454</v>
      </c>
      <c r="B72" s="407" t="s">
        <v>455</v>
      </c>
      <c r="C72" s="407" t="s">
        <v>132</v>
      </c>
      <c r="D72" s="407" t="s">
        <v>456</v>
      </c>
      <c r="E72" s="410" t="s">
        <v>457</v>
      </c>
      <c r="F72" s="172" t="s">
        <v>458</v>
      </c>
      <c r="G72" s="413" t="str">
        <f>IF(E72&lt;&gt;"",CONCATENATE("Posibilidad de afectación ",C72," por ",D72," debido a ",E72),"")</f>
        <v>Posibilidad de afectación reputacional por pérdida de expedientes debido a descuido del Profesional Especializado de Control Interno Disciplinario que tiene la custodia de los mismos</v>
      </c>
      <c r="H72" s="407" t="s">
        <v>136</v>
      </c>
      <c r="I72" s="428">
        <v>35</v>
      </c>
      <c r="J72" s="428" t="s">
        <v>459</v>
      </c>
      <c r="K72" s="434" t="s">
        <v>138</v>
      </c>
      <c r="L72" s="431" t="str">
        <f>IFERROR(VLOOKUP(M72,'4.Criterios'!$E$5:$F$9,2,0),"")</f>
        <v>Media</v>
      </c>
      <c r="M72" s="425">
        <f>IF(I72&lt;&gt;"",VLOOKUP(I72,'4.Criterios'!$B$5:$F$9,4,1),"")</f>
        <v>0.6</v>
      </c>
      <c r="N72" s="419" t="str">
        <f>IFERROR(VLOOKUP(O72,'4.Criterios'!$E$14:$F$18,2,0),"")</f>
        <v>Moderado</v>
      </c>
      <c r="O72" s="425">
        <f>IFERROR(IF(C72='4.Criterios'!$B$12,VLOOKUP(K72,'4.Criterios'!$B$14:$F$18,4,0),IF(C72='4.Criterios'!$C$12,VLOOKUP(K72,'4.Criterios'!$C$14:$F$18,3,0),"")),)</f>
        <v>0.6</v>
      </c>
      <c r="P72" s="431" t="str">
        <f>IFERROR(VLOOKUP(CONCATENATE(L72,N72),Niveles!$B$3:$E$27,4,0),"")</f>
        <v>Moderado</v>
      </c>
      <c r="Q72" s="445">
        <f>IFERROR(VLOOKUP(CONCATENATE(L72,N72),Niveles!$B$3:$F$27,5,0),"")</f>
        <v>11</v>
      </c>
      <c r="R72" s="173">
        <v>1</v>
      </c>
      <c r="S72" s="199" t="s">
        <v>460</v>
      </c>
      <c r="T72" s="201" t="s">
        <v>461</v>
      </c>
      <c r="U72" s="199" t="s">
        <v>462</v>
      </c>
      <c r="V72" s="173" t="s">
        <v>142</v>
      </c>
      <c r="W72" s="173" t="s">
        <v>143</v>
      </c>
      <c r="X72" s="175">
        <f>IFERROR(VLOOKUP(V72,'4.Criterios'!$I$6:$K$8,3,0)+VLOOKUP(W72,'4.Criterios'!$I$9:$K$10,3,0),"")</f>
        <v>0.4</v>
      </c>
      <c r="Y72" s="176" t="str">
        <f>IFERROR(VLOOKUP(V72,Niveles!$H$25:$I$27,2,0),"")</f>
        <v>Probabilidad</v>
      </c>
      <c r="Z72" s="451">
        <f ca="1">IFERROR(M72-AK72,"")</f>
        <v>0.42359999999999998</v>
      </c>
      <c r="AA72" s="451">
        <f ca="1">IFERROR(O72-AM72,"")</f>
        <v>0.26250000000000001</v>
      </c>
      <c r="AB72" s="177" t="s">
        <v>164</v>
      </c>
      <c r="AC72" s="177" t="s">
        <v>145</v>
      </c>
      <c r="AD72" s="177" t="s">
        <v>166</v>
      </c>
      <c r="AE72" s="178" t="str">
        <f>IFERROR(VLOOKUP(AF72,'4.Criterios'!$D$5:$F$9,3,1),"")</f>
        <v>Baja</v>
      </c>
      <c r="AF72" s="141">
        <f t="shared" ref="AF72" si="50">IFERROR(IF(Y72="Probabilidad",(M72*(1-X72)),IF(Y72="Impacto",M72,"")),"")</f>
        <v>0.36</v>
      </c>
      <c r="AG72" s="178" t="str">
        <f>IFERROR(VLOOKUP(AH72,'4.Criterios'!$D$14:$F$18,3,1),"")</f>
        <v>Moderado</v>
      </c>
      <c r="AH72" s="179">
        <f t="shared" ref="AH72" si="51">IFERROR(IF(Y72="Impacto",(O72*(1-X72)),IF(Y72="Probabilidad",O72,"")),"")</f>
        <v>0.6</v>
      </c>
      <c r="AI72" s="178" t="str">
        <f>IFERROR(VLOOKUP(CONCATENATE(AE72,AG72),Niveles!$B$3:$E$27,4,0),"")</f>
        <v>Moderado</v>
      </c>
      <c r="AJ72" s="431" t="str">
        <f t="shared" ref="AJ72:AN72" ca="1" si="52">OFFSET(AE71,6-COUNTBLANK(AE72:AE77),0,1,1)</f>
        <v>Muy Baja</v>
      </c>
      <c r="AK72" s="442">
        <f t="shared" ca="1" si="52"/>
        <v>0.1764</v>
      </c>
      <c r="AL72" s="419" t="str">
        <f t="shared" ca="1" si="52"/>
        <v>Menor</v>
      </c>
      <c r="AM72" s="442">
        <f t="shared" ca="1" si="52"/>
        <v>0.33749999999999997</v>
      </c>
      <c r="AN72" s="431" t="str">
        <f t="shared" ca="1" si="52"/>
        <v>Bajo</v>
      </c>
      <c r="AO72" s="445">
        <f ca="1">IFERROR(VLOOKUP(CONCATENATE(AJ72,AL72),[2]Niveles!$B$3:$F$27,5,0),"")</f>
        <v>3</v>
      </c>
      <c r="AP72" s="173" t="s">
        <v>463</v>
      </c>
      <c r="AQ72" s="180" t="s">
        <v>464</v>
      </c>
      <c r="AR72" s="180" t="s">
        <v>465</v>
      </c>
      <c r="AS72" s="253">
        <v>45291</v>
      </c>
      <c r="AT72" s="223">
        <v>45217</v>
      </c>
      <c r="AU72" s="224" t="s">
        <v>466</v>
      </c>
      <c r="AV72" s="243" t="s">
        <v>151</v>
      </c>
      <c r="AW72" s="225" t="s">
        <v>467</v>
      </c>
      <c r="AX72" s="224" t="s">
        <v>468</v>
      </c>
      <c r="AY72" s="226" t="s">
        <v>469</v>
      </c>
      <c r="AZ72" s="223" t="s">
        <v>155</v>
      </c>
      <c r="BA72" s="224" t="s">
        <v>155</v>
      </c>
      <c r="BB72" s="243" t="s">
        <v>156</v>
      </c>
      <c r="BC72" s="225" t="s">
        <v>155</v>
      </c>
      <c r="BD72" s="224" t="s">
        <v>156</v>
      </c>
      <c r="BE72" s="370" t="s">
        <v>868</v>
      </c>
      <c r="BF72" s="522" t="s">
        <v>158</v>
      </c>
      <c r="BG72" s="522" t="s">
        <v>158</v>
      </c>
      <c r="BH72" s="413" t="s">
        <v>157</v>
      </c>
      <c r="BI72" s="146"/>
      <c r="BJ72" s="146"/>
      <c r="BK72" s="146"/>
      <c r="BL72" s="146"/>
      <c r="BM72" s="146"/>
      <c r="BN72" s="146"/>
      <c r="BO72" s="146"/>
      <c r="BP72" s="146"/>
      <c r="BQ72" s="146"/>
      <c r="BR72" s="146"/>
      <c r="BS72" s="146"/>
      <c r="BT72" s="146"/>
      <c r="BU72" s="146"/>
      <c r="BV72" s="146"/>
      <c r="BW72" s="146"/>
      <c r="BX72" s="146"/>
      <c r="BY72" s="146"/>
      <c r="BZ72" s="146"/>
      <c r="CA72" s="146"/>
      <c r="CB72" s="146"/>
      <c r="CC72" s="146"/>
      <c r="CD72" s="146"/>
    </row>
    <row r="73" spans="1:82" ht="49.5" x14ac:dyDescent="0.25">
      <c r="A73" s="347" t="s">
        <v>454</v>
      </c>
      <c r="B73" s="408"/>
      <c r="C73" s="408"/>
      <c r="D73" s="408"/>
      <c r="E73" s="411"/>
      <c r="F73" s="182" t="s">
        <v>470</v>
      </c>
      <c r="G73" s="414"/>
      <c r="H73" s="408"/>
      <c r="I73" s="429"/>
      <c r="J73" s="429"/>
      <c r="K73" s="435"/>
      <c r="L73" s="432"/>
      <c r="M73" s="426"/>
      <c r="N73" s="420"/>
      <c r="O73" s="426"/>
      <c r="P73" s="432"/>
      <c r="Q73" s="446"/>
      <c r="R73" s="183">
        <v>2</v>
      </c>
      <c r="S73" s="184" t="s">
        <v>460</v>
      </c>
      <c r="T73" s="184" t="s">
        <v>471</v>
      </c>
      <c r="U73" s="184" t="s">
        <v>472</v>
      </c>
      <c r="V73" s="183" t="s">
        <v>163</v>
      </c>
      <c r="W73" s="183" t="s">
        <v>143</v>
      </c>
      <c r="X73" s="185">
        <f>IFERROR(VLOOKUP(V73,'4.Criterios'!$I$6:$K$8,3,0)+VLOOKUP(W73,'4.Criterios'!$I$9:$K$10,3,0),"")</f>
        <v>0.3</v>
      </c>
      <c r="Y73" s="186" t="str">
        <f>IFERROR(VLOOKUP(V73,Niveles!$H$25:$I$27,2,0),"")</f>
        <v>Probabilidad</v>
      </c>
      <c r="Z73" s="452"/>
      <c r="AA73" s="452"/>
      <c r="AB73" s="187" t="s">
        <v>144</v>
      </c>
      <c r="AC73" s="187" t="s">
        <v>165</v>
      </c>
      <c r="AD73" s="187" t="s">
        <v>146</v>
      </c>
      <c r="AE73" s="188" t="str">
        <f>IFERROR(VLOOKUP(AF73,'4.Criterios'!$D$5:$F$9,3,1),"")</f>
        <v>Baja</v>
      </c>
      <c r="AF73" s="142">
        <f t="shared" ref="AF73:AF77" si="53">IFERROR(IF(Y73="Probabilidad",(AF72*(1-X73)),IF(Y73="Impacto",AF72,"")),"")</f>
        <v>0.252</v>
      </c>
      <c r="AG73" s="188" t="str">
        <f>IFERROR(VLOOKUP(AH73,'4.Criterios'!$D$14:$F$18,3,1),"")</f>
        <v>Moderado</v>
      </c>
      <c r="AH73" s="189">
        <f t="shared" ref="AH73:AH77" si="54">IFERROR(IF(Y73="Impacto",(AH72*(1-X73)),IF(Y73="Probabilidad",AH72,"")),"")</f>
        <v>0.6</v>
      </c>
      <c r="AI73" s="188" t="str">
        <f>IFERROR(VLOOKUP(CONCATENATE(AE73,AG73),Niveles!$B$3:$E$27,4,0),"")</f>
        <v>Moderado</v>
      </c>
      <c r="AJ73" s="432"/>
      <c r="AK73" s="443"/>
      <c r="AL73" s="420"/>
      <c r="AM73" s="443"/>
      <c r="AN73" s="432"/>
      <c r="AO73" s="446"/>
      <c r="AP73" s="187"/>
      <c r="AQ73" s="187"/>
      <c r="AR73" s="204"/>
      <c r="AS73" s="205"/>
      <c r="AT73" s="227"/>
      <c r="AU73" s="228"/>
      <c r="AV73" s="239"/>
      <c r="AW73" s="230"/>
      <c r="AX73" s="228" t="s">
        <v>468</v>
      </c>
      <c r="AY73" s="231" t="s">
        <v>473</v>
      </c>
      <c r="AZ73" s="227"/>
      <c r="BA73" s="228"/>
      <c r="BB73" s="239"/>
      <c r="BC73" s="230"/>
      <c r="BD73" s="228"/>
      <c r="BE73" s="232"/>
      <c r="BF73" s="523"/>
      <c r="BG73" s="523"/>
      <c r="BH73" s="414"/>
      <c r="BI73" s="146"/>
      <c r="BJ73" s="146"/>
      <c r="BK73" s="146"/>
      <c r="BL73" s="146"/>
      <c r="BM73" s="146"/>
      <c r="BN73" s="146"/>
      <c r="BO73" s="146"/>
      <c r="BP73" s="146"/>
      <c r="BQ73" s="146"/>
      <c r="BR73" s="146"/>
      <c r="BS73" s="146"/>
      <c r="BT73" s="146"/>
      <c r="BU73" s="146"/>
      <c r="BV73" s="146"/>
      <c r="BW73" s="146"/>
      <c r="BX73" s="146"/>
      <c r="BY73" s="146"/>
      <c r="BZ73" s="146"/>
      <c r="CA73" s="146"/>
      <c r="CB73" s="146"/>
      <c r="CC73" s="146"/>
      <c r="CD73" s="146"/>
    </row>
    <row r="74" spans="1:82" ht="82.5" x14ac:dyDescent="0.25">
      <c r="A74" s="347" t="s">
        <v>454</v>
      </c>
      <c r="B74" s="408"/>
      <c r="C74" s="408"/>
      <c r="D74" s="408"/>
      <c r="E74" s="411"/>
      <c r="F74" s="182"/>
      <c r="G74" s="414"/>
      <c r="H74" s="408"/>
      <c r="I74" s="429"/>
      <c r="J74" s="429"/>
      <c r="K74" s="435"/>
      <c r="L74" s="432"/>
      <c r="M74" s="426"/>
      <c r="N74" s="420"/>
      <c r="O74" s="426"/>
      <c r="P74" s="432"/>
      <c r="Q74" s="446"/>
      <c r="R74" s="183">
        <v>3</v>
      </c>
      <c r="S74" s="335" t="s">
        <v>474</v>
      </c>
      <c r="T74" s="184" t="s">
        <v>475</v>
      </c>
      <c r="U74" s="202" t="s">
        <v>476</v>
      </c>
      <c r="V74" s="183" t="s">
        <v>163</v>
      </c>
      <c r="W74" s="183" t="s">
        <v>143</v>
      </c>
      <c r="X74" s="185">
        <f>IFERROR(VLOOKUP(V74,'4.Criterios'!$I$6:$K$8,3,0)+VLOOKUP(W74,'4.Criterios'!$I$9:$K$10,3,0),"")</f>
        <v>0.3</v>
      </c>
      <c r="Y74" s="186" t="str">
        <f>IFERROR(VLOOKUP(V74,Niveles!$H$25:$I$27,2,0),"")</f>
        <v>Probabilidad</v>
      </c>
      <c r="Z74" s="452"/>
      <c r="AA74" s="452"/>
      <c r="AB74" s="187" t="s">
        <v>144</v>
      </c>
      <c r="AC74" s="187" t="s">
        <v>145</v>
      </c>
      <c r="AD74" s="187" t="s">
        <v>146</v>
      </c>
      <c r="AE74" s="188" t="str">
        <f>IFERROR(VLOOKUP(AF74,'4.Criterios'!$D$5:$F$9,3,1),"")</f>
        <v>Muy Baja</v>
      </c>
      <c r="AF74" s="142">
        <f t="shared" si="53"/>
        <v>0.1764</v>
      </c>
      <c r="AG74" s="188" t="str">
        <f>IFERROR(VLOOKUP(AH74,'4.Criterios'!$D$14:$F$18,3,1),"")</f>
        <v>Moderado</v>
      </c>
      <c r="AH74" s="189">
        <f t="shared" si="54"/>
        <v>0.6</v>
      </c>
      <c r="AI74" s="188" t="str">
        <f>IFERROR(VLOOKUP(CONCATENATE(AE74,AG74),Niveles!$B$3:$E$27,4,0),"")</f>
        <v>Moderado</v>
      </c>
      <c r="AJ74" s="432"/>
      <c r="AK74" s="443"/>
      <c r="AL74" s="420"/>
      <c r="AM74" s="443"/>
      <c r="AN74" s="432"/>
      <c r="AO74" s="446"/>
      <c r="AP74" s="183"/>
      <c r="AQ74" s="180"/>
      <c r="AR74" s="180"/>
      <c r="AS74" s="181"/>
      <c r="AT74" s="227"/>
      <c r="AU74" s="228"/>
      <c r="AV74" s="239"/>
      <c r="AW74" s="230"/>
      <c r="AX74" s="228" t="s">
        <v>468</v>
      </c>
      <c r="AY74" s="231" t="s">
        <v>477</v>
      </c>
      <c r="AZ74" s="227"/>
      <c r="BA74" s="228"/>
      <c r="BB74" s="239"/>
      <c r="BC74" s="230"/>
      <c r="BD74" s="228"/>
      <c r="BE74" s="232"/>
      <c r="BF74" s="523"/>
      <c r="BG74" s="523"/>
      <c r="BH74" s="414"/>
      <c r="BI74" s="146"/>
      <c r="BJ74" s="146"/>
      <c r="BK74" s="146"/>
      <c r="BL74" s="146"/>
      <c r="BM74" s="146"/>
      <c r="BN74" s="146"/>
      <c r="BO74" s="146"/>
      <c r="BP74" s="146"/>
      <c r="BQ74" s="146"/>
      <c r="BR74" s="146"/>
      <c r="BS74" s="146"/>
      <c r="BT74" s="146"/>
      <c r="BU74" s="146"/>
      <c r="BV74" s="146"/>
      <c r="BW74" s="146"/>
      <c r="BX74" s="146"/>
      <c r="BY74" s="146"/>
      <c r="BZ74" s="146"/>
      <c r="CA74" s="146"/>
      <c r="CB74" s="146"/>
      <c r="CC74" s="146"/>
      <c r="CD74" s="146"/>
    </row>
    <row r="75" spans="1:82" ht="33" x14ac:dyDescent="0.25">
      <c r="A75" s="347" t="s">
        <v>454</v>
      </c>
      <c r="B75" s="408"/>
      <c r="C75" s="408"/>
      <c r="D75" s="408"/>
      <c r="E75" s="411"/>
      <c r="F75" s="182"/>
      <c r="G75" s="414"/>
      <c r="H75" s="408"/>
      <c r="I75" s="429"/>
      <c r="J75" s="429"/>
      <c r="K75" s="435"/>
      <c r="L75" s="432"/>
      <c r="M75" s="426"/>
      <c r="N75" s="420"/>
      <c r="O75" s="426"/>
      <c r="P75" s="432"/>
      <c r="Q75" s="446"/>
      <c r="R75" s="183">
        <v>4</v>
      </c>
      <c r="S75" s="202" t="s">
        <v>460</v>
      </c>
      <c r="T75" s="248" t="s">
        <v>478</v>
      </c>
      <c r="U75" s="248" t="s">
        <v>479</v>
      </c>
      <c r="V75" s="183" t="s">
        <v>173</v>
      </c>
      <c r="W75" s="183" t="s">
        <v>143</v>
      </c>
      <c r="X75" s="185">
        <f>IFERROR(VLOOKUP(V75,'4.Criterios'!$I$6:$K$8,3,0)+VLOOKUP(W75,'4.Criterios'!$I$9:$K$10,3,0),"")</f>
        <v>0.25</v>
      </c>
      <c r="Y75" s="186" t="str">
        <f>IFERROR(VLOOKUP(V75,Niveles!$H$25:$I$27,2,0),"")</f>
        <v>Impacto</v>
      </c>
      <c r="Z75" s="452"/>
      <c r="AA75" s="452"/>
      <c r="AB75" s="187" t="s">
        <v>144</v>
      </c>
      <c r="AC75" s="187" t="s">
        <v>145</v>
      </c>
      <c r="AD75" s="187" t="s">
        <v>166</v>
      </c>
      <c r="AE75" s="188" t="str">
        <f>IFERROR(VLOOKUP(AF75,'4.Criterios'!$D$5:$F$9,3,1),"")</f>
        <v>Muy Baja</v>
      </c>
      <c r="AF75" s="142">
        <f t="shared" si="53"/>
        <v>0.1764</v>
      </c>
      <c r="AG75" s="188" t="str">
        <f>IFERROR(VLOOKUP(AH75,'4.Criterios'!$D$14:$F$18,3,1),"")</f>
        <v>Moderado</v>
      </c>
      <c r="AH75" s="189">
        <f t="shared" si="54"/>
        <v>0.44999999999999996</v>
      </c>
      <c r="AI75" s="188" t="str">
        <f>IFERROR(VLOOKUP(CONCATENATE(AE75,AG75),Niveles!$B$3:$E$27,4,0),"")</f>
        <v>Moderado</v>
      </c>
      <c r="AJ75" s="432"/>
      <c r="AK75" s="443"/>
      <c r="AL75" s="420"/>
      <c r="AM75" s="443"/>
      <c r="AN75" s="432"/>
      <c r="AO75" s="446"/>
      <c r="AP75" s="183"/>
      <c r="AQ75" s="180"/>
      <c r="AR75" s="180"/>
      <c r="AS75" s="181"/>
      <c r="AT75" s="227"/>
      <c r="AU75" s="228"/>
      <c r="AV75" s="239"/>
      <c r="AW75" s="230"/>
      <c r="AX75" s="228"/>
      <c r="AY75" s="231" t="s">
        <v>480</v>
      </c>
      <c r="AZ75" s="227"/>
      <c r="BA75" s="228"/>
      <c r="BB75" s="239"/>
      <c r="BC75" s="230"/>
      <c r="BD75" s="228"/>
      <c r="BE75" s="232"/>
      <c r="BF75" s="523"/>
      <c r="BG75" s="523"/>
      <c r="BH75" s="414"/>
      <c r="BI75" s="146"/>
      <c r="BJ75" s="146"/>
      <c r="BK75" s="146"/>
      <c r="BL75" s="146"/>
      <c r="BM75" s="146"/>
      <c r="BN75" s="146"/>
      <c r="BO75" s="146"/>
      <c r="BP75" s="146"/>
      <c r="BQ75" s="146"/>
      <c r="BR75" s="146"/>
      <c r="BS75" s="146"/>
      <c r="BT75" s="146"/>
      <c r="BU75" s="146"/>
      <c r="BV75" s="146"/>
      <c r="BW75" s="146"/>
      <c r="BX75" s="146"/>
      <c r="BY75" s="146"/>
      <c r="BZ75" s="146"/>
      <c r="CA75" s="146"/>
      <c r="CB75" s="146"/>
      <c r="CC75" s="146"/>
      <c r="CD75" s="146"/>
    </row>
    <row r="76" spans="1:82" ht="33" x14ac:dyDescent="0.25">
      <c r="A76" s="347" t="s">
        <v>454</v>
      </c>
      <c r="B76" s="408"/>
      <c r="C76" s="408"/>
      <c r="D76" s="408"/>
      <c r="E76" s="411"/>
      <c r="F76" s="182"/>
      <c r="G76" s="414"/>
      <c r="H76" s="408"/>
      <c r="I76" s="429"/>
      <c r="J76" s="429"/>
      <c r="K76" s="435"/>
      <c r="L76" s="432"/>
      <c r="M76" s="426"/>
      <c r="N76" s="420"/>
      <c r="O76" s="426"/>
      <c r="P76" s="432"/>
      <c r="Q76" s="446"/>
      <c r="R76" s="183">
        <v>5</v>
      </c>
      <c r="S76" s="202" t="s">
        <v>460</v>
      </c>
      <c r="T76" s="202" t="s">
        <v>481</v>
      </c>
      <c r="U76" s="202" t="s">
        <v>482</v>
      </c>
      <c r="V76" s="183" t="s">
        <v>173</v>
      </c>
      <c r="W76" s="183" t="s">
        <v>143</v>
      </c>
      <c r="X76" s="185">
        <f>IFERROR(VLOOKUP(V76,'4.Criterios'!$I$6:$K$8,3,0)+VLOOKUP(W76,'4.Criterios'!$I$9:$K$10,3,0),"")</f>
        <v>0.25</v>
      </c>
      <c r="Y76" s="186" t="str">
        <f>IFERROR(VLOOKUP(V76,Niveles!$H$25:$I$27,2,0),"")</f>
        <v>Impacto</v>
      </c>
      <c r="Z76" s="452"/>
      <c r="AA76" s="452"/>
      <c r="AB76" s="187" t="s">
        <v>164</v>
      </c>
      <c r="AC76" s="187" t="s">
        <v>165</v>
      </c>
      <c r="AD76" s="187" t="s">
        <v>166</v>
      </c>
      <c r="AE76" s="188" t="str">
        <f>IFERROR(VLOOKUP(AF76,'4.Criterios'!$D$5:$F$9,3,1),"")</f>
        <v>Muy Baja</v>
      </c>
      <c r="AF76" s="142">
        <f t="shared" si="53"/>
        <v>0.1764</v>
      </c>
      <c r="AG76" s="188" t="str">
        <f>IFERROR(VLOOKUP(AH76,'4.Criterios'!$D$14:$F$18,3,1),"")</f>
        <v>Menor</v>
      </c>
      <c r="AH76" s="189">
        <f t="shared" si="54"/>
        <v>0.33749999999999997</v>
      </c>
      <c r="AI76" s="188" t="str">
        <f>IFERROR(VLOOKUP(CONCATENATE(AE76,AG76),Niveles!$B$3:$E$27,4,0),"")</f>
        <v>Bajo</v>
      </c>
      <c r="AJ76" s="432"/>
      <c r="AK76" s="443"/>
      <c r="AL76" s="420"/>
      <c r="AM76" s="443"/>
      <c r="AN76" s="432"/>
      <c r="AO76" s="446"/>
      <c r="AP76" s="183"/>
      <c r="AQ76" s="180"/>
      <c r="AR76" s="180"/>
      <c r="AS76" s="181"/>
      <c r="AT76" s="227"/>
      <c r="AU76" s="228"/>
      <c r="AV76" s="239"/>
      <c r="AW76" s="230"/>
      <c r="AX76" s="228"/>
      <c r="AY76" s="231" t="s">
        <v>480</v>
      </c>
      <c r="AZ76" s="227"/>
      <c r="BA76" s="228"/>
      <c r="BB76" s="239"/>
      <c r="BC76" s="230"/>
      <c r="BD76" s="228"/>
      <c r="BE76" s="232"/>
      <c r="BF76" s="523"/>
      <c r="BG76" s="523"/>
      <c r="BH76" s="414"/>
      <c r="BI76" s="146"/>
      <c r="BJ76" s="146"/>
      <c r="BK76" s="146"/>
      <c r="BL76" s="146"/>
      <c r="BM76" s="146"/>
      <c r="BN76" s="146"/>
      <c r="BO76" s="146"/>
      <c r="BP76" s="146"/>
      <c r="BQ76" s="146"/>
      <c r="BR76" s="146"/>
      <c r="BS76" s="146"/>
      <c r="BT76" s="146"/>
      <c r="BU76" s="146"/>
      <c r="BV76" s="146"/>
      <c r="BW76" s="146"/>
      <c r="BX76" s="146"/>
      <c r="BY76" s="146"/>
      <c r="BZ76" s="146"/>
      <c r="CA76" s="146"/>
      <c r="CB76" s="146"/>
      <c r="CC76" s="146"/>
      <c r="CD76" s="146"/>
    </row>
    <row r="77" spans="1:82" ht="17.25" thickBot="1" x14ac:dyDescent="0.3">
      <c r="A77" s="348" t="s">
        <v>454</v>
      </c>
      <c r="B77" s="409"/>
      <c r="C77" s="409"/>
      <c r="D77" s="409"/>
      <c r="E77" s="412"/>
      <c r="F77" s="198"/>
      <c r="G77" s="415"/>
      <c r="H77" s="409"/>
      <c r="I77" s="430"/>
      <c r="J77" s="430"/>
      <c r="K77" s="436"/>
      <c r="L77" s="433"/>
      <c r="M77" s="427"/>
      <c r="N77" s="421"/>
      <c r="O77" s="427"/>
      <c r="P77" s="433"/>
      <c r="Q77" s="447"/>
      <c r="R77" s="190">
        <v>6</v>
      </c>
      <c r="S77" s="184"/>
      <c r="T77" s="184"/>
      <c r="U77" s="184"/>
      <c r="V77" s="190"/>
      <c r="W77" s="190"/>
      <c r="X77" s="185" t="str">
        <f>IFERROR(VLOOKUP(V77,'4.Criterios'!$I$6:$K$8,3,0)+VLOOKUP(W77,'4.Criterios'!$I$9:$K$10,3,0),"")</f>
        <v/>
      </c>
      <c r="Y77" s="186" t="str">
        <f>IFERROR(VLOOKUP(V77,Niveles!$H$25:$I$27,2,0),"")</f>
        <v/>
      </c>
      <c r="Z77" s="453"/>
      <c r="AA77" s="453"/>
      <c r="AB77" s="192"/>
      <c r="AC77" s="192"/>
      <c r="AD77" s="192"/>
      <c r="AE77" s="193" t="str">
        <f>IFERROR(VLOOKUP(AF77,'4.Criterios'!$D$5:$F$9,3,1),"")</f>
        <v/>
      </c>
      <c r="AF77" s="143" t="str">
        <f t="shared" si="53"/>
        <v/>
      </c>
      <c r="AG77" s="193" t="str">
        <f>IFERROR(VLOOKUP(AH77,'4.Criterios'!$D$14:$F$18,3,1),"")</f>
        <v/>
      </c>
      <c r="AH77" s="194" t="str">
        <f t="shared" si="54"/>
        <v/>
      </c>
      <c r="AI77" s="193" t="str">
        <f>IFERROR(VLOOKUP(CONCATENATE(AE77,AG77),Niveles!$B$3:$E$27,4,0),"")</f>
        <v/>
      </c>
      <c r="AJ77" s="433"/>
      <c r="AK77" s="444"/>
      <c r="AL77" s="421"/>
      <c r="AM77" s="444"/>
      <c r="AN77" s="433"/>
      <c r="AO77" s="447"/>
      <c r="AP77" s="190"/>
      <c r="AQ77" s="195"/>
      <c r="AR77" s="195"/>
      <c r="AS77" s="196"/>
      <c r="AT77" s="233"/>
      <c r="AU77" s="234"/>
      <c r="AV77" s="242"/>
      <c r="AW77" s="236"/>
      <c r="AX77" s="234"/>
      <c r="AY77" s="237"/>
      <c r="AZ77" s="233"/>
      <c r="BA77" s="234"/>
      <c r="BB77" s="242"/>
      <c r="BC77" s="236"/>
      <c r="BD77" s="234"/>
      <c r="BE77" s="238"/>
      <c r="BF77" s="524"/>
      <c r="BG77" s="524"/>
      <c r="BH77" s="415"/>
      <c r="BI77" s="146"/>
      <c r="BJ77" s="146"/>
      <c r="BK77" s="146"/>
      <c r="BL77" s="146"/>
      <c r="BM77" s="146"/>
      <c r="BN77" s="146"/>
      <c r="BO77" s="146"/>
      <c r="BP77" s="146"/>
      <c r="BQ77" s="146"/>
      <c r="BR77" s="146"/>
      <c r="BS77" s="146"/>
      <c r="BT77" s="146"/>
      <c r="BU77" s="146"/>
      <c r="BV77" s="146"/>
      <c r="BW77" s="146"/>
      <c r="BX77" s="146"/>
      <c r="BY77" s="146"/>
      <c r="BZ77" s="146"/>
      <c r="CA77" s="146"/>
      <c r="CB77" s="146"/>
      <c r="CC77" s="146"/>
      <c r="CD77" s="146"/>
    </row>
    <row r="78" spans="1:82" ht="94.5" customHeight="1" x14ac:dyDescent="0.25">
      <c r="A78" s="346" t="s">
        <v>483</v>
      </c>
      <c r="B78" s="407" t="s">
        <v>484</v>
      </c>
      <c r="C78" s="407" t="s">
        <v>132</v>
      </c>
      <c r="D78" s="407" t="s">
        <v>485</v>
      </c>
      <c r="E78" s="410" t="s">
        <v>486</v>
      </c>
      <c r="F78" s="172" t="s">
        <v>487</v>
      </c>
      <c r="G78" s="413" t="str">
        <f>IF(E78&lt;&gt;"",CONCATENATE("Posibilidad de afectación ",C78," por ",D78," debido a ",E78),"")</f>
        <v>Posibilidad de afectación reputacional por emitir conclusiones erróneas en los informes debido a falta de verificación y revisión de evidencias, criterios o datos; o inobservancia de la normativa vigente</v>
      </c>
      <c r="H78" s="407" t="s">
        <v>136</v>
      </c>
      <c r="I78" s="467">
        <v>50</v>
      </c>
      <c r="J78" s="428" t="s">
        <v>488</v>
      </c>
      <c r="K78" s="434" t="s">
        <v>138</v>
      </c>
      <c r="L78" s="431" t="str">
        <f>IFERROR(VLOOKUP(M78,'4.Criterios'!$E$5:$F$9,2,0),"")</f>
        <v>Media</v>
      </c>
      <c r="M78" s="425">
        <f>IF(I78&lt;&gt;"",VLOOKUP(I78,'4.Criterios'!$B$5:$F$9,4,1),"")</f>
        <v>0.6</v>
      </c>
      <c r="N78" s="419" t="str">
        <f>IFERROR(VLOOKUP(O78,'4.Criterios'!$E$14:$F$18,2,0),"")</f>
        <v>Moderado</v>
      </c>
      <c r="O78" s="425">
        <f>IFERROR(IF(C78='4.Criterios'!$B$12,VLOOKUP(K78,'4.Criterios'!$B$14:$F$18,4,0),IF(C78='4.Criterios'!$C$12,VLOOKUP(K78,'4.Criterios'!$C$14:$F$18,3,0),"")),)</f>
        <v>0.6</v>
      </c>
      <c r="P78" s="431" t="str">
        <f>IFERROR(VLOOKUP(CONCATENATE(L78,N78),Niveles!$B$3:$E$27,4,0),"")</f>
        <v>Moderado</v>
      </c>
      <c r="Q78" s="445">
        <f>IFERROR(VLOOKUP(CONCATENATE(L78,N78),Niveles!$B$3:$F$27,5,0),"")</f>
        <v>11</v>
      </c>
      <c r="R78" s="173">
        <v>1</v>
      </c>
      <c r="S78" s="199" t="s">
        <v>489</v>
      </c>
      <c r="T78" s="199" t="s">
        <v>490</v>
      </c>
      <c r="U78" s="199" t="s">
        <v>491</v>
      </c>
      <c r="V78" s="173" t="s">
        <v>142</v>
      </c>
      <c r="W78" s="173" t="s">
        <v>143</v>
      </c>
      <c r="X78" s="175">
        <f>IFERROR(VLOOKUP(V78,'4.Criterios'!$I$6:$K$8,3,0)+VLOOKUP(W78,'4.Criterios'!$I$9:$K$10,3,0),"")</f>
        <v>0.4</v>
      </c>
      <c r="Y78" s="176" t="str">
        <f>IFERROR(VLOOKUP(V78,Niveles!$H$25:$I$27,2,0),"")</f>
        <v>Probabilidad</v>
      </c>
      <c r="Z78" s="451">
        <f ca="1">IFERROR(M78-AK78,"")</f>
        <v>0.44879999999999998</v>
      </c>
      <c r="AA78" s="451">
        <f ca="1">IFERROR(O78-AM78,"")</f>
        <v>0.26250000000000001</v>
      </c>
      <c r="AB78" s="177" t="s">
        <v>144</v>
      </c>
      <c r="AC78" s="177" t="s">
        <v>165</v>
      </c>
      <c r="AD78" s="177" t="s">
        <v>166</v>
      </c>
      <c r="AE78" s="178" t="str">
        <f>IFERROR(VLOOKUP(AF78,'4.Criterios'!$D$5:$F$9,3,1),"")</f>
        <v>Baja</v>
      </c>
      <c r="AF78" s="141">
        <f t="shared" ref="AF78" si="55">IFERROR(IF(Y78="Probabilidad",(M78*(1-X78)),IF(Y78="Impacto",M78,"")),"")</f>
        <v>0.36</v>
      </c>
      <c r="AG78" s="178" t="str">
        <f>IFERROR(VLOOKUP(AH78,'4.Criterios'!$D$14:$F$18,3,1),"")</f>
        <v>Moderado</v>
      </c>
      <c r="AH78" s="179">
        <f t="shared" ref="AH78" si="56">IFERROR(IF(Y78="Impacto",(O78*(1-X78)),IF(Y78="Probabilidad",O78,"")),"")</f>
        <v>0.6</v>
      </c>
      <c r="AI78" s="178" t="str">
        <f>IFERROR(VLOOKUP(CONCATENATE(AE78,AG78),Niveles!$B$3:$E$27,4,0),"")</f>
        <v>Moderado</v>
      </c>
      <c r="AJ78" s="431" t="str">
        <f t="shared" ref="AJ78:AN78" ca="1" si="57">OFFSET(AE77,6-COUNTBLANK(AE78:AE83),0,1,1)</f>
        <v>Muy Baja</v>
      </c>
      <c r="AK78" s="442">
        <f t="shared" ca="1" si="57"/>
        <v>0.1512</v>
      </c>
      <c r="AL78" s="419" t="str">
        <f t="shared" ca="1" si="57"/>
        <v>Menor</v>
      </c>
      <c r="AM78" s="442">
        <f t="shared" ca="1" si="57"/>
        <v>0.33749999999999997</v>
      </c>
      <c r="AN78" s="431" t="str">
        <f t="shared" ca="1" si="57"/>
        <v>Bajo</v>
      </c>
      <c r="AO78" s="445">
        <f ca="1">IFERROR(VLOOKUP(CONCATENATE(AJ78,AL78),[2]Niveles!$B$3:$F$27,5,0),"")</f>
        <v>3</v>
      </c>
      <c r="AP78" s="147" t="s">
        <v>463</v>
      </c>
      <c r="AQ78" s="180"/>
      <c r="AR78" s="180"/>
      <c r="AS78" s="181"/>
      <c r="AT78" s="223"/>
      <c r="AU78" s="224"/>
      <c r="AV78" s="243"/>
      <c r="AW78" s="225"/>
      <c r="AX78" s="331" t="s">
        <v>492</v>
      </c>
      <c r="AY78" s="334" t="s">
        <v>493</v>
      </c>
      <c r="AZ78" s="223" t="s">
        <v>155</v>
      </c>
      <c r="BA78" s="224" t="s">
        <v>155</v>
      </c>
      <c r="BB78" s="243" t="s">
        <v>155</v>
      </c>
      <c r="BC78" s="362" t="s">
        <v>311</v>
      </c>
      <c r="BD78" s="224" t="s">
        <v>156</v>
      </c>
      <c r="BE78" s="283" t="s">
        <v>157</v>
      </c>
      <c r="BF78" s="522" t="s">
        <v>158</v>
      </c>
      <c r="BG78" s="522" t="s">
        <v>158</v>
      </c>
      <c r="BH78" s="413" t="s">
        <v>382</v>
      </c>
    </row>
    <row r="79" spans="1:82" ht="136.5" customHeight="1" x14ac:dyDescent="0.25">
      <c r="A79" s="347" t="s">
        <v>483</v>
      </c>
      <c r="B79" s="408"/>
      <c r="C79" s="408"/>
      <c r="D79" s="408"/>
      <c r="E79" s="411"/>
      <c r="F79" s="182" t="s">
        <v>494</v>
      </c>
      <c r="G79" s="414"/>
      <c r="H79" s="408"/>
      <c r="I79" s="468"/>
      <c r="J79" s="429"/>
      <c r="K79" s="435"/>
      <c r="L79" s="432"/>
      <c r="M79" s="426"/>
      <c r="N79" s="420"/>
      <c r="O79" s="426"/>
      <c r="P79" s="432"/>
      <c r="Q79" s="446"/>
      <c r="R79" s="183">
        <v>2</v>
      </c>
      <c r="S79" s="202" t="s">
        <v>495</v>
      </c>
      <c r="T79" s="202" t="s">
        <v>496</v>
      </c>
      <c r="U79" s="202" t="s">
        <v>497</v>
      </c>
      <c r="V79" s="183" t="s">
        <v>142</v>
      </c>
      <c r="W79" s="183" t="s">
        <v>143</v>
      </c>
      <c r="X79" s="185">
        <f>IFERROR(VLOOKUP(V79,'4.Criterios'!$I$6:$K$8,3,0)+VLOOKUP(W79,'4.Criterios'!$I$9:$K$10,3,0),"")</f>
        <v>0.4</v>
      </c>
      <c r="Y79" s="186" t="str">
        <f>IFERROR(VLOOKUP(V79,Niveles!$H$25:$I$27,2,0),"")</f>
        <v>Probabilidad</v>
      </c>
      <c r="Z79" s="452"/>
      <c r="AA79" s="452"/>
      <c r="AB79" s="187" t="s">
        <v>164</v>
      </c>
      <c r="AC79" s="187" t="s">
        <v>165</v>
      </c>
      <c r="AD79" s="187" t="s">
        <v>166</v>
      </c>
      <c r="AE79" s="188" t="str">
        <f>IFERROR(VLOOKUP(AF79,'4.Criterios'!$D$5:$F$9,3,1),"")</f>
        <v>Baja</v>
      </c>
      <c r="AF79" s="142">
        <f t="shared" ref="AF79:AF83" si="58">IFERROR(IF(Y79="Probabilidad",(AF78*(1-X79)),IF(Y79="Impacto",AF78,"")),"")</f>
        <v>0.216</v>
      </c>
      <c r="AG79" s="188" t="str">
        <f>IFERROR(VLOOKUP(AH79,'4.Criterios'!$D$14:$F$18,3,1),"")</f>
        <v>Moderado</v>
      </c>
      <c r="AH79" s="189">
        <f t="shared" ref="AH79:AH83" si="59">IFERROR(IF(Y79="Impacto",(AH78*(1-X79)),IF(Y79="Probabilidad",AH78,"")),"")</f>
        <v>0.6</v>
      </c>
      <c r="AI79" s="188" t="str">
        <f>IFERROR(VLOOKUP(CONCATENATE(AE79,AG79),Niveles!$B$3:$E$27,4,0),"")</f>
        <v>Moderado</v>
      </c>
      <c r="AJ79" s="432"/>
      <c r="AK79" s="443"/>
      <c r="AL79" s="420"/>
      <c r="AM79" s="443"/>
      <c r="AN79" s="432"/>
      <c r="AO79" s="446"/>
      <c r="AP79" s="183"/>
      <c r="AQ79" s="180"/>
      <c r="AR79" s="180"/>
      <c r="AS79" s="181"/>
      <c r="AT79" s="227"/>
      <c r="AU79" s="228"/>
      <c r="AV79" s="239"/>
      <c r="AW79" s="230"/>
      <c r="AX79" s="332" t="s">
        <v>498</v>
      </c>
      <c r="AY79" s="333" t="s">
        <v>499</v>
      </c>
      <c r="AZ79" s="227"/>
      <c r="BA79" s="228"/>
      <c r="BB79" s="239"/>
      <c r="BC79" s="230"/>
      <c r="BD79" s="228"/>
      <c r="BE79" s="232"/>
      <c r="BF79" s="523"/>
      <c r="BG79" s="523"/>
      <c r="BH79" s="414"/>
    </row>
    <row r="80" spans="1:82" ht="96.75" customHeight="1" x14ac:dyDescent="0.25">
      <c r="A80" s="347" t="s">
        <v>483</v>
      </c>
      <c r="B80" s="408"/>
      <c r="C80" s="408"/>
      <c r="D80" s="408"/>
      <c r="E80" s="411"/>
      <c r="F80" s="182" t="s">
        <v>500</v>
      </c>
      <c r="G80" s="414"/>
      <c r="H80" s="408"/>
      <c r="I80" s="468"/>
      <c r="J80" s="429"/>
      <c r="K80" s="435"/>
      <c r="L80" s="432"/>
      <c r="M80" s="426"/>
      <c r="N80" s="420"/>
      <c r="O80" s="426"/>
      <c r="P80" s="432"/>
      <c r="Q80" s="446"/>
      <c r="R80" s="183">
        <v>3</v>
      </c>
      <c r="S80" s="184" t="s">
        <v>501</v>
      </c>
      <c r="T80" s="184" t="s">
        <v>490</v>
      </c>
      <c r="U80" s="184" t="s">
        <v>502</v>
      </c>
      <c r="V80" s="183" t="s">
        <v>163</v>
      </c>
      <c r="W80" s="183" t="s">
        <v>143</v>
      </c>
      <c r="X80" s="185">
        <f>IFERROR(VLOOKUP(V80,'4.Criterios'!$I$6:$K$8,3,0)+VLOOKUP(W80,'4.Criterios'!$I$9:$K$10,3,0),"")</f>
        <v>0.3</v>
      </c>
      <c r="Y80" s="186" t="str">
        <f>IFERROR(VLOOKUP(V80,Niveles!$H$25:$I$27,2,0),"")</f>
        <v>Probabilidad</v>
      </c>
      <c r="Z80" s="452"/>
      <c r="AA80" s="452"/>
      <c r="AB80" s="187" t="s">
        <v>164</v>
      </c>
      <c r="AC80" s="187" t="s">
        <v>165</v>
      </c>
      <c r="AD80" s="187" t="s">
        <v>166</v>
      </c>
      <c r="AE80" s="188" t="str">
        <f>IFERROR(VLOOKUP(AF80,'4.Criterios'!$D$5:$F$9,3,1),"")</f>
        <v>Muy Baja</v>
      </c>
      <c r="AF80" s="142">
        <f t="shared" si="58"/>
        <v>0.1512</v>
      </c>
      <c r="AG80" s="188" t="str">
        <f>IFERROR(VLOOKUP(AH80,'4.Criterios'!$D$14:$F$18,3,1),"")</f>
        <v>Moderado</v>
      </c>
      <c r="AH80" s="189">
        <f t="shared" si="59"/>
        <v>0.6</v>
      </c>
      <c r="AI80" s="188" t="str">
        <f>IFERROR(VLOOKUP(CONCATENATE(AE80,AG80),Niveles!$B$3:$E$27,4,0),"")</f>
        <v>Moderado</v>
      </c>
      <c r="AJ80" s="432"/>
      <c r="AK80" s="443"/>
      <c r="AL80" s="420"/>
      <c r="AM80" s="443"/>
      <c r="AN80" s="432"/>
      <c r="AO80" s="446"/>
      <c r="AP80" s="183"/>
      <c r="AQ80" s="180"/>
      <c r="AR80" s="180"/>
      <c r="AS80" s="181"/>
      <c r="AT80" s="227"/>
      <c r="AU80" s="228"/>
      <c r="AV80" s="239"/>
      <c r="AW80" s="230"/>
      <c r="AX80" s="332" t="s">
        <v>503</v>
      </c>
      <c r="AY80" s="333" t="s">
        <v>504</v>
      </c>
      <c r="AZ80" s="227"/>
      <c r="BA80" s="228"/>
      <c r="BB80" s="239"/>
      <c r="BC80" s="230"/>
      <c r="BD80" s="228"/>
      <c r="BE80" s="232"/>
      <c r="BF80" s="523"/>
      <c r="BG80" s="523"/>
      <c r="BH80" s="414"/>
    </row>
    <row r="81" spans="1:82" ht="111.75" customHeight="1" x14ac:dyDescent="0.25">
      <c r="A81" s="347" t="s">
        <v>483</v>
      </c>
      <c r="B81" s="408"/>
      <c r="C81" s="408"/>
      <c r="D81" s="408"/>
      <c r="E81" s="411"/>
      <c r="F81" s="213"/>
      <c r="G81" s="414"/>
      <c r="H81" s="408"/>
      <c r="I81" s="468"/>
      <c r="J81" s="429"/>
      <c r="K81" s="435"/>
      <c r="L81" s="432"/>
      <c r="M81" s="426"/>
      <c r="N81" s="420"/>
      <c r="O81" s="426"/>
      <c r="P81" s="432"/>
      <c r="Q81" s="446"/>
      <c r="R81" s="183">
        <v>4</v>
      </c>
      <c r="S81" s="184" t="s">
        <v>489</v>
      </c>
      <c r="T81" s="184" t="s">
        <v>505</v>
      </c>
      <c r="U81" s="202" t="s">
        <v>506</v>
      </c>
      <c r="V81" s="183" t="s">
        <v>173</v>
      </c>
      <c r="W81" s="183" t="s">
        <v>143</v>
      </c>
      <c r="X81" s="185">
        <f>IFERROR(VLOOKUP(V81,'4.Criterios'!$I$6:$K$8,3,0)+VLOOKUP(W81,'4.Criterios'!$I$9:$K$10,3,0),"")</f>
        <v>0.25</v>
      </c>
      <c r="Y81" s="186" t="str">
        <f>IFERROR(VLOOKUP(V81,Niveles!$H$25:$I$27,2,0),"")</f>
        <v>Impacto</v>
      </c>
      <c r="Z81" s="452"/>
      <c r="AA81" s="452"/>
      <c r="AB81" s="187" t="s">
        <v>144</v>
      </c>
      <c r="AC81" s="187" t="s">
        <v>145</v>
      </c>
      <c r="AD81" s="187" t="s">
        <v>166</v>
      </c>
      <c r="AE81" s="188" t="str">
        <f>IFERROR(VLOOKUP(AF81,'4.Criterios'!$D$5:$F$9,3,1),"")</f>
        <v>Muy Baja</v>
      </c>
      <c r="AF81" s="142">
        <f t="shared" si="58"/>
        <v>0.1512</v>
      </c>
      <c r="AG81" s="188" t="str">
        <f>IFERROR(VLOOKUP(AH81,'4.Criterios'!$D$14:$F$18,3,1),"")</f>
        <v>Moderado</v>
      </c>
      <c r="AH81" s="189">
        <f t="shared" si="59"/>
        <v>0.44999999999999996</v>
      </c>
      <c r="AI81" s="188" t="str">
        <f>IFERROR(VLOOKUP(CONCATENATE(AE81,AG81),Niveles!$B$3:$E$27,4,0),"")</f>
        <v>Moderado</v>
      </c>
      <c r="AJ81" s="432"/>
      <c r="AK81" s="443"/>
      <c r="AL81" s="420"/>
      <c r="AM81" s="443"/>
      <c r="AN81" s="432"/>
      <c r="AO81" s="446"/>
      <c r="AP81" s="183"/>
      <c r="AQ81" s="180"/>
      <c r="AR81" s="180"/>
      <c r="AS81" s="181"/>
      <c r="AT81" s="227"/>
      <c r="AU81" s="228"/>
      <c r="AV81" s="239"/>
      <c r="AW81" s="230"/>
      <c r="AX81" s="332" t="s">
        <v>507</v>
      </c>
      <c r="AY81" s="246" t="s">
        <v>508</v>
      </c>
      <c r="AZ81" s="227"/>
      <c r="BA81" s="228"/>
      <c r="BB81" s="239"/>
      <c r="BC81" s="230"/>
      <c r="BD81" s="228"/>
      <c r="BE81" s="232"/>
      <c r="BF81" s="523"/>
      <c r="BG81" s="523"/>
      <c r="BH81" s="414"/>
    </row>
    <row r="82" spans="1:82" ht="117" customHeight="1" x14ac:dyDescent="0.25">
      <c r="A82" s="347" t="s">
        <v>483</v>
      </c>
      <c r="B82" s="408"/>
      <c r="C82" s="408"/>
      <c r="D82" s="408"/>
      <c r="E82" s="411"/>
      <c r="F82" s="182"/>
      <c r="G82" s="414"/>
      <c r="H82" s="408"/>
      <c r="I82" s="468"/>
      <c r="J82" s="429"/>
      <c r="K82" s="435"/>
      <c r="L82" s="432"/>
      <c r="M82" s="426"/>
      <c r="N82" s="420"/>
      <c r="O82" s="426"/>
      <c r="P82" s="432"/>
      <c r="Q82" s="446"/>
      <c r="R82" s="183">
        <v>5</v>
      </c>
      <c r="S82" s="184" t="s">
        <v>509</v>
      </c>
      <c r="T82" s="202" t="s">
        <v>510</v>
      </c>
      <c r="U82" s="184" t="s">
        <v>511</v>
      </c>
      <c r="V82" s="183" t="s">
        <v>173</v>
      </c>
      <c r="W82" s="183" t="s">
        <v>143</v>
      </c>
      <c r="X82" s="185">
        <f>IFERROR(VLOOKUP(V82,'4.Criterios'!$I$6:$K$8,3,0)+VLOOKUP(W82,'4.Criterios'!$I$9:$K$10,3,0),"")</f>
        <v>0.25</v>
      </c>
      <c r="Y82" s="186" t="str">
        <f>IFERROR(VLOOKUP(V82,Niveles!$H$25:$I$27,2,0),"")</f>
        <v>Impacto</v>
      </c>
      <c r="Z82" s="452"/>
      <c r="AA82" s="452"/>
      <c r="AB82" s="187" t="s">
        <v>164</v>
      </c>
      <c r="AC82" s="187" t="s">
        <v>145</v>
      </c>
      <c r="AD82" s="187" t="s">
        <v>166</v>
      </c>
      <c r="AE82" s="188" t="str">
        <f>IFERROR(VLOOKUP(AF82,'4.Criterios'!$D$5:$F$9,3,1),"")</f>
        <v>Muy Baja</v>
      </c>
      <c r="AF82" s="142">
        <f t="shared" si="58"/>
        <v>0.1512</v>
      </c>
      <c r="AG82" s="188" t="str">
        <f>IFERROR(VLOOKUP(AH82,'4.Criterios'!$D$14:$F$18,3,1),"")</f>
        <v>Menor</v>
      </c>
      <c r="AH82" s="189">
        <f t="shared" si="59"/>
        <v>0.33749999999999997</v>
      </c>
      <c r="AI82" s="188" t="str">
        <f>IFERROR(VLOOKUP(CONCATENATE(AE82,AG82),Niveles!$B$3:$E$27,4,0),"")</f>
        <v>Bajo</v>
      </c>
      <c r="AJ82" s="432"/>
      <c r="AK82" s="443"/>
      <c r="AL82" s="420"/>
      <c r="AM82" s="443"/>
      <c r="AN82" s="432"/>
      <c r="AO82" s="446"/>
      <c r="AP82" s="183"/>
      <c r="AQ82" s="180"/>
      <c r="AR82" s="180"/>
      <c r="AS82" s="181"/>
      <c r="AT82" s="227"/>
      <c r="AU82" s="228"/>
      <c r="AV82" s="239"/>
      <c r="AW82" s="230"/>
      <c r="AX82" s="228" t="s">
        <v>311</v>
      </c>
      <c r="AY82" s="231" t="s">
        <v>512</v>
      </c>
      <c r="AZ82" s="227"/>
      <c r="BA82" s="228"/>
      <c r="BB82" s="239"/>
      <c r="BC82" s="230"/>
      <c r="BD82" s="228"/>
      <c r="BE82" s="232"/>
      <c r="BF82" s="523"/>
      <c r="BG82" s="523"/>
      <c r="BH82" s="414"/>
    </row>
    <row r="83" spans="1:82" ht="17.25" thickBot="1" x14ac:dyDescent="0.3">
      <c r="A83" s="348" t="s">
        <v>483</v>
      </c>
      <c r="B83" s="409"/>
      <c r="C83" s="409"/>
      <c r="D83" s="409"/>
      <c r="E83" s="412"/>
      <c r="F83" s="198"/>
      <c r="G83" s="415"/>
      <c r="H83" s="409"/>
      <c r="I83" s="469"/>
      <c r="J83" s="430"/>
      <c r="K83" s="436"/>
      <c r="L83" s="433"/>
      <c r="M83" s="427"/>
      <c r="N83" s="421"/>
      <c r="O83" s="427"/>
      <c r="P83" s="433"/>
      <c r="Q83" s="447"/>
      <c r="R83" s="190">
        <v>6</v>
      </c>
      <c r="S83" s="191"/>
      <c r="T83" s="191"/>
      <c r="U83" s="191"/>
      <c r="V83" s="190"/>
      <c r="W83" s="190"/>
      <c r="X83" s="185" t="str">
        <f>IFERROR(VLOOKUP(V83,'4.Criterios'!$I$6:$K$8,3,0)+VLOOKUP(W83,'4.Criterios'!$I$9:$K$10,3,0),"")</f>
        <v/>
      </c>
      <c r="Y83" s="186" t="str">
        <f>IFERROR(VLOOKUP(V83,Niveles!$H$25:$I$27,2,0),"")</f>
        <v/>
      </c>
      <c r="Z83" s="453"/>
      <c r="AA83" s="453"/>
      <c r="AB83" s="192"/>
      <c r="AC83" s="192"/>
      <c r="AD83" s="192"/>
      <c r="AE83" s="193" t="str">
        <f>IFERROR(VLOOKUP(AF83,'4.Criterios'!$D$5:$F$9,3,1),"")</f>
        <v/>
      </c>
      <c r="AF83" s="143" t="str">
        <f t="shared" si="58"/>
        <v/>
      </c>
      <c r="AG83" s="193" t="str">
        <f>IFERROR(VLOOKUP(AH83,'4.Criterios'!$D$14:$F$18,3,1),"")</f>
        <v/>
      </c>
      <c r="AH83" s="194" t="str">
        <f t="shared" si="59"/>
        <v/>
      </c>
      <c r="AI83" s="193" t="str">
        <f>IFERROR(VLOOKUP(CONCATENATE(AE83,AG83),Niveles!$B$3:$E$27,4,0),"")</f>
        <v/>
      </c>
      <c r="AJ83" s="433"/>
      <c r="AK83" s="444"/>
      <c r="AL83" s="421"/>
      <c r="AM83" s="444"/>
      <c r="AN83" s="433"/>
      <c r="AO83" s="447"/>
      <c r="AP83" s="190"/>
      <c r="AQ83" s="195"/>
      <c r="AR83" s="195"/>
      <c r="AS83" s="196"/>
      <c r="AT83" s="233"/>
      <c r="AU83" s="234"/>
      <c r="AV83" s="242"/>
      <c r="AW83" s="236"/>
      <c r="AX83" s="234"/>
      <c r="AY83" s="237"/>
      <c r="AZ83" s="233"/>
      <c r="BA83" s="234"/>
      <c r="BB83" s="242"/>
      <c r="BC83" s="236"/>
      <c r="BD83" s="234"/>
      <c r="BE83" s="238"/>
      <c r="BF83" s="524"/>
      <c r="BG83" s="524"/>
      <c r="BH83" s="415"/>
    </row>
    <row r="84" spans="1:82" ht="110.25" customHeight="1" x14ac:dyDescent="0.25">
      <c r="A84" s="346" t="s">
        <v>513</v>
      </c>
      <c r="B84" s="407" t="s">
        <v>514</v>
      </c>
      <c r="C84" s="407" t="s">
        <v>132</v>
      </c>
      <c r="D84" s="407" t="s">
        <v>515</v>
      </c>
      <c r="E84" s="410" t="s">
        <v>516</v>
      </c>
      <c r="F84" s="172" t="s">
        <v>517</v>
      </c>
      <c r="G84" s="413" t="str">
        <f>IF(E84&lt;&gt;"",CONCATENATE("Posibilidad de afectación ",C84," por ",D84," debido a ",E84),"")</f>
        <v>Posibilidad de afectación reputacional por Incumplimiento del calendario académico debido a atrasos en la definición o ejecución del plan de adquisiciones para la contratación de docentes de las maestrías</v>
      </c>
      <c r="H84" s="407" t="s">
        <v>136</v>
      </c>
      <c r="I84" s="428">
        <v>30</v>
      </c>
      <c r="J84" s="428" t="s">
        <v>518</v>
      </c>
      <c r="K84" s="434" t="s">
        <v>138</v>
      </c>
      <c r="L84" s="431" t="str">
        <f>IFERROR(VLOOKUP(M84,'4.Criterios'!$E$5:$F$9,2,0),"")</f>
        <v>Media</v>
      </c>
      <c r="M84" s="425">
        <f>IF(I84&lt;&gt;"",VLOOKUP(I84,'4.Criterios'!$B$5:$F$9,4,1),"")</f>
        <v>0.6</v>
      </c>
      <c r="N84" s="419" t="str">
        <f>IFERROR(VLOOKUP(O84,'4.Criterios'!$E$14:$F$18,2,0),"")</f>
        <v>Moderado</v>
      </c>
      <c r="O84" s="425">
        <f>IFERROR(IF(C84='4.Criterios'!$B$12,VLOOKUP(K84,'4.Criterios'!$B$14:$F$18,4,0),IF(C84='4.Criterios'!$C$12,VLOOKUP(K84,'4.Criterios'!$C$14:$F$18,3,0),"")),)</f>
        <v>0.6</v>
      </c>
      <c r="P84" s="431" t="str">
        <f>IFERROR(VLOOKUP(CONCATENATE(L84,N84),Niveles!$B$3:$E$27,4,0),"")</f>
        <v>Moderado</v>
      </c>
      <c r="Q84" s="445">
        <f>IFERROR(VLOOKUP(CONCATENATE(L84,N84),Niveles!$B$3:$F$27,5,0),"")</f>
        <v>11</v>
      </c>
      <c r="R84" s="173">
        <v>1</v>
      </c>
      <c r="S84" s="199" t="s">
        <v>519</v>
      </c>
      <c r="T84" s="199" t="s">
        <v>520</v>
      </c>
      <c r="U84" s="201" t="s">
        <v>521</v>
      </c>
      <c r="V84" s="173" t="s">
        <v>163</v>
      </c>
      <c r="W84" s="173" t="s">
        <v>143</v>
      </c>
      <c r="X84" s="175">
        <f>IFERROR(VLOOKUP(V84,'4.Criterios'!$I$6:$K$8,3,0)+VLOOKUP(W84,'4.Criterios'!$I$9:$K$10,3,0),"")</f>
        <v>0.3</v>
      </c>
      <c r="Y84" s="176" t="str">
        <f>IFERROR(VLOOKUP(V84,Niveles!$H$25:$I$27,2,0),"")</f>
        <v>Probabilidad</v>
      </c>
      <c r="Z84" s="451">
        <f ca="1">IFERROR(M84-AK84,"")</f>
        <v>0.18</v>
      </c>
      <c r="AA84" s="451">
        <f ca="1">IFERROR(O84-AM84,"")</f>
        <v>0.15000000000000002</v>
      </c>
      <c r="AB84" s="177" t="s">
        <v>144</v>
      </c>
      <c r="AC84" s="177" t="s">
        <v>165</v>
      </c>
      <c r="AD84" s="177" t="s">
        <v>166</v>
      </c>
      <c r="AE84" s="178" t="str">
        <f>IFERROR(VLOOKUP(AF84,'4.Criterios'!$D$5:$F$9,3,1),"")</f>
        <v>Media</v>
      </c>
      <c r="AF84" s="141">
        <f t="shared" ref="AF84" si="60">IFERROR(IF(Y84="Probabilidad",(M84*(1-X84)),IF(Y84="Impacto",M84,"")),"")</f>
        <v>0.42</v>
      </c>
      <c r="AG84" s="178" t="str">
        <f>IFERROR(VLOOKUP(AH84,'4.Criterios'!$D$14:$F$18,3,1),"")</f>
        <v>Moderado</v>
      </c>
      <c r="AH84" s="179">
        <f t="shared" ref="AH84" si="61">IFERROR(IF(Y84="Impacto",(O84*(1-X84)),IF(Y84="Probabilidad",O84,"")),"")</f>
        <v>0.6</v>
      </c>
      <c r="AI84" s="178" t="str">
        <f>IFERROR(VLOOKUP(CONCATENATE(AE84,AG84),Niveles!$B$3:$E$27,4,0),"")</f>
        <v>Moderado</v>
      </c>
      <c r="AJ84" s="431" t="str">
        <f t="shared" ref="AJ84:AN84" ca="1" si="62">OFFSET(AE83,6-COUNTBLANK(AE84:AE89),0,1,1)</f>
        <v>Media</v>
      </c>
      <c r="AK84" s="442">
        <f t="shared" ca="1" si="62"/>
        <v>0.42</v>
      </c>
      <c r="AL84" s="419" t="str">
        <f t="shared" ca="1" si="62"/>
        <v>Moderado</v>
      </c>
      <c r="AM84" s="442">
        <f t="shared" ca="1" si="62"/>
        <v>0.44999999999999996</v>
      </c>
      <c r="AN84" s="431" t="str">
        <f t="shared" ca="1" si="62"/>
        <v>Moderado</v>
      </c>
      <c r="AO84" s="445">
        <f ca="1">IFERROR(VLOOKUP(CONCATENATE(AJ84,AL84),[2]Niveles!$B$3:$F$27,5,0),"")</f>
        <v>11</v>
      </c>
      <c r="AP84" s="173" t="s">
        <v>147</v>
      </c>
      <c r="AQ84" s="204" t="s">
        <v>522</v>
      </c>
      <c r="AR84" s="180" t="s">
        <v>519</v>
      </c>
      <c r="AS84" s="247">
        <v>45291</v>
      </c>
      <c r="AT84" s="223">
        <v>45216</v>
      </c>
      <c r="AU84" s="224"/>
      <c r="AV84" s="243" t="s">
        <v>151</v>
      </c>
      <c r="AW84" s="230" t="s">
        <v>523</v>
      </c>
      <c r="AX84" s="224"/>
      <c r="AY84" s="226" t="s">
        <v>524</v>
      </c>
      <c r="AZ84" s="223" t="s">
        <v>155</v>
      </c>
      <c r="BA84" s="224" t="s">
        <v>407</v>
      </c>
      <c r="BB84" s="243" t="s">
        <v>156</v>
      </c>
      <c r="BC84" s="225" t="s">
        <v>156</v>
      </c>
      <c r="BD84" s="226" t="s">
        <v>156</v>
      </c>
      <c r="BE84" s="361" t="s">
        <v>525</v>
      </c>
      <c r="BF84" s="530" t="s">
        <v>248</v>
      </c>
      <c r="BG84" s="522" t="s">
        <v>158</v>
      </c>
      <c r="BH84" s="413" t="s">
        <v>526</v>
      </c>
      <c r="BI84" s="146"/>
      <c r="BJ84" s="146"/>
      <c r="BK84" s="146"/>
      <c r="BL84" s="146"/>
      <c r="BM84" s="146"/>
      <c r="BN84" s="146"/>
      <c r="BO84" s="146"/>
      <c r="BP84" s="146"/>
      <c r="BQ84" s="146"/>
      <c r="BR84" s="146"/>
      <c r="BS84" s="146"/>
      <c r="BT84" s="146"/>
      <c r="BU84" s="146"/>
      <c r="BV84" s="146"/>
      <c r="BW84" s="146"/>
      <c r="BX84" s="146"/>
      <c r="BY84" s="146"/>
      <c r="BZ84" s="146"/>
      <c r="CA84" s="146"/>
      <c r="CB84" s="146"/>
      <c r="CC84" s="146"/>
      <c r="CD84" s="146"/>
    </row>
    <row r="85" spans="1:82" ht="33" x14ac:dyDescent="0.25">
      <c r="A85" s="347" t="s">
        <v>513</v>
      </c>
      <c r="B85" s="408"/>
      <c r="C85" s="408"/>
      <c r="D85" s="408"/>
      <c r="E85" s="411"/>
      <c r="F85" s="182" t="s">
        <v>527</v>
      </c>
      <c r="G85" s="414"/>
      <c r="H85" s="408"/>
      <c r="I85" s="429"/>
      <c r="J85" s="429"/>
      <c r="K85" s="435"/>
      <c r="L85" s="432"/>
      <c r="M85" s="426"/>
      <c r="N85" s="420"/>
      <c r="O85" s="426"/>
      <c r="P85" s="432"/>
      <c r="Q85" s="446"/>
      <c r="R85" s="183">
        <v>2</v>
      </c>
      <c r="S85" s="184" t="s">
        <v>519</v>
      </c>
      <c r="T85" s="184" t="s">
        <v>528</v>
      </c>
      <c r="U85" s="202" t="s">
        <v>529</v>
      </c>
      <c r="V85" s="183" t="s">
        <v>173</v>
      </c>
      <c r="W85" s="183" t="s">
        <v>143</v>
      </c>
      <c r="X85" s="185">
        <f>IFERROR(VLOOKUP(V85,'4.Criterios'!$I$6:$K$8,3,0)+VLOOKUP(W85,'4.Criterios'!$I$9:$K$10,3,0),"")</f>
        <v>0.25</v>
      </c>
      <c r="Y85" s="186" t="str">
        <f>IFERROR(VLOOKUP(V85,Niveles!$H$25:$I$27,2,0),"")</f>
        <v>Impacto</v>
      </c>
      <c r="Z85" s="452"/>
      <c r="AA85" s="452"/>
      <c r="AB85" s="187" t="s">
        <v>164</v>
      </c>
      <c r="AC85" s="187" t="s">
        <v>165</v>
      </c>
      <c r="AD85" s="187" t="s">
        <v>166</v>
      </c>
      <c r="AE85" s="188" t="str">
        <f>IFERROR(VLOOKUP(AF85,'4.Criterios'!$D$5:$F$9,3,1),"")</f>
        <v>Media</v>
      </c>
      <c r="AF85" s="142">
        <f t="shared" ref="AF85:AF89" si="63">IFERROR(IF(Y85="Probabilidad",(AF84*(1-X85)),IF(Y85="Impacto",AF84,"")),"")</f>
        <v>0.42</v>
      </c>
      <c r="AG85" s="188" t="str">
        <f>IFERROR(VLOOKUP(AH85,'4.Criterios'!$D$14:$F$18,3,1),"")</f>
        <v>Moderado</v>
      </c>
      <c r="AH85" s="189">
        <f t="shared" ref="AH85:AH89" si="64">IFERROR(IF(Y85="Impacto",(AH84*(1-X85)),IF(Y85="Probabilidad",AH84,"")),"")</f>
        <v>0.44999999999999996</v>
      </c>
      <c r="AI85" s="188" t="str">
        <f>IFERROR(VLOOKUP(CONCATENATE(AE85,AG85),Niveles!$B$3:$E$27,4,0),"")</f>
        <v>Moderado</v>
      </c>
      <c r="AJ85" s="432"/>
      <c r="AK85" s="443"/>
      <c r="AL85" s="420"/>
      <c r="AM85" s="443"/>
      <c r="AN85" s="432"/>
      <c r="AO85" s="446"/>
      <c r="AP85" s="183"/>
      <c r="AQ85" s="180"/>
      <c r="AR85" s="180"/>
      <c r="AS85" s="181"/>
      <c r="AT85" s="227"/>
      <c r="AU85" s="228"/>
      <c r="AV85" s="239"/>
      <c r="AW85" s="230"/>
      <c r="AX85" s="228"/>
      <c r="AY85" s="231" t="s">
        <v>530</v>
      </c>
      <c r="AZ85" s="227"/>
      <c r="BA85" s="228"/>
      <c r="BB85" s="239"/>
      <c r="BC85" s="230"/>
      <c r="BD85" s="228"/>
      <c r="BE85" s="232"/>
      <c r="BF85" s="523"/>
      <c r="BG85" s="523"/>
      <c r="BH85" s="414"/>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row>
    <row r="86" spans="1:82" ht="33" x14ac:dyDescent="0.25">
      <c r="A86" s="347" t="s">
        <v>513</v>
      </c>
      <c r="B86" s="408"/>
      <c r="C86" s="408"/>
      <c r="D86" s="408"/>
      <c r="E86" s="411"/>
      <c r="F86" s="182" t="s">
        <v>531</v>
      </c>
      <c r="G86" s="414"/>
      <c r="H86" s="408"/>
      <c r="I86" s="429"/>
      <c r="J86" s="429"/>
      <c r="K86" s="435"/>
      <c r="L86" s="432"/>
      <c r="M86" s="426"/>
      <c r="N86" s="420"/>
      <c r="O86" s="426"/>
      <c r="P86" s="432"/>
      <c r="Q86" s="446"/>
      <c r="R86" s="183">
        <v>3</v>
      </c>
      <c r="S86" s="184"/>
      <c r="T86" s="184"/>
      <c r="U86" s="184"/>
      <c r="V86" s="183"/>
      <c r="W86" s="183"/>
      <c r="X86" s="185" t="str">
        <f>IFERROR(VLOOKUP(V86,'4.Criterios'!$I$6:$K$8,3,0)+VLOOKUP(W86,'4.Criterios'!$I$9:$K$10,3,0),"")</f>
        <v/>
      </c>
      <c r="Y86" s="186" t="str">
        <f>IFERROR(VLOOKUP(V86,Niveles!$H$25:$I$27,2,0),"")</f>
        <v/>
      </c>
      <c r="Z86" s="452"/>
      <c r="AA86" s="452"/>
      <c r="AB86" s="187"/>
      <c r="AC86" s="187"/>
      <c r="AD86" s="187"/>
      <c r="AE86" s="188" t="str">
        <f>IFERROR(VLOOKUP(AF86,'4.Criterios'!$D$5:$F$9,3,1),"")</f>
        <v/>
      </c>
      <c r="AF86" s="142" t="str">
        <f t="shared" si="63"/>
        <v/>
      </c>
      <c r="AG86" s="188" t="str">
        <f>IFERROR(VLOOKUP(AH86,'4.Criterios'!$D$14:$F$18,3,1),"")</f>
        <v/>
      </c>
      <c r="AH86" s="189" t="str">
        <f t="shared" si="64"/>
        <v/>
      </c>
      <c r="AI86" s="188" t="str">
        <f>IFERROR(VLOOKUP(CONCATENATE(AE86,AG86),Niveles!$B$3:$E$27,4,0),"")</f>
        <v/>
      </c>
      <c r="AJ86" s="432"/>
      <c r="AK86" s="443"/>
      <c r="AL86" s="420"/>
      <c r="AM86" s="443"/>
      <c r="AN86" s="432"/>
      <c r="AO86" s="446"/>
      <c r="AP86" s="183"/>
      <c r="AQ86" s="180"/>
      <c r="AR86" s="180"/>
      <c r="AS86" s="181"/>
      <c r="AT86" s="227"/>
      <c r="AU86" s="228"/>
      <c r="AV86" s="239"/>
      <c r="AW86" s="230"/>
      <c r="AX86" s="228"/>
      <c r="AY86" s="231"/>
      <c r="AZ86" s="227"/>
      <c r="BA86" s="228"/>
      <c r="BB86" s="239"/>
      <c r="BC86" s="230"/>
      <c r="BD86" s="228"/>
      <c r="BE86" s="232"/>
      <c r="BF86" s="523"/>
      <c r="BG86" s="523"/>
      <c r="BH86" s="414"/>
      <c r="BI86" s="146"/>
      <c r="BJ86" s="146"/>
      <c r="BK86" s="146"/>
      <c r="BL86" s="146"/>
      <c r="BM86" s="146"/>
      <c r="BN86" s="146"/>
      <c r="BO86" s="146"/>
      <c r="BP86" s="146"/>
      <c r="BQ86" s="146"/>
      <c r="BR86" s="146"/>
      <c r="BS86" s="146"/>
      <c r="BT86" s="146"/>
      <c r="BU86" s="146"/>
      <c r="BV86" s="146"/>
      <c r="BW86" s="146"/>
      <c r="BX86" s="146"/>
      <c r="BY86" s="146"/>
      <c r="BZ86" s="146"/>
      <c r="CA86" s="146"/>
      <c r="CB86" s="146"/>
      <c r="CC86" s="146"/>
      <c r="CD86" s="146"/>
    </row>
    <row r="87" spans="1:82" x14ac:dyDescent="0.25">
      <c r="A87" s="347" t="s">
        <v>513</v>
      </c>
      <c r="B87" s="408"/>
      <c r="C87" s="408"/>
      <c r="D87" s="408"/>
      <c r="E87" s="411"/>
      <c r="F87" s="182"/>
      <c r="G87" s="414"/>
      <c r="H87" s="408"/>
      <c r="I87" s="429"/>
      <c r="J87" s="429"/>
      <c r="K87" s="435"/>
      <c r="L87" s="432"/>
      <c r="M87" s="426"/>
      <c r="N87" s="420"/>
      <c r="O87" s="426"/>
      <c r="P87" s="432"/>
      <c r="Q87" s="446"/>
      <c r="R87" s="183">
        <v>4</v>
      </c>
      <c r="S87" s="184"/>
      <c r="T87" s="184"/>
      <c r="U87" s="184"/>
      <c r="V87" s="183"/>
      <c r="W87" s="183"/>
      <c r="X87" s="185" t="str">
        <f>IFERROR(VLOOKUP(V87,'4.Criterios'!$I$6:$K$8,3,0)+VLOOKUP(W87,'4.Criterios'!$I$9:$K$10,3,0),"")</f>
        <v/>
      </c>
      <c r="Y87" s="186" t="str">
        <f>IFERROR(VLOOKUP(V87,Niveles!$H$25:$I$27,2,0),"")</f>
        <v/>
      </c>
      <c r="Z87" s="452"/>
      <c r="AA87" s="452"/>
      <c r="AB87" s="187"/>
      <c r="AC87" s="187"/>
      <c r="AD87" s="187"/>
      <c r="AE87" s="188" t="str">
        <f>IFERROR(VLOOKUP(AF87,'4.Criterios'!$D$5:$F$9,3,1),"")</f>
        <v/>
      </c>
      <c r="AF87" s="142" t="str">
        <f t="shared" si="63"/>
        <v/>
      </c>
      <c r="AG87" s="188" t="str">
        <f>IFERROR(VLOOKUP(AH87,'4.Criterios'!$D$14:$F$18,3,1),"")</f>
        <v/>
      </c>
      <c r="AH87" s="189" t="str">
        <f t="shared" si="64"/>
        <v/>
      </c>
      <c r="AI87" s="188" t="str">
        <f>IFERROR(VLOOKUP(CONCATENATE(AE87,AG87),Niveles!$B$3:$E$27,4,0),"")</f>
        <v/>
      </c>
      <c r="AJ87" s="432"/>
      <c r="AK87" s="443"/>
      <c r="AL87" s="420"/>
      <c r="AM87" s="443"/>
      <c r="AN87" s="432"/>
      <c r="AO87" s="446"/>
      <c r="AP87" s="183"/>
      <c r="AQ87" s="180"/>
      <c r="AR87" s="180"/>
      <c r="AS87" s="181"/>
      <c r="AT87" s="227"/>
      <c r="AU87" s="228"/>
      <c r="AV87" s="239"/>
      <c r="AW87" s="230"/>
      <c r="AX87" s="228"/>
      <c r="AY87" s="231"/>
      <c r="AZ87" s="227"/>
      <c r="BA87" s="228"/>
      <c r="BB87" s="239"/>
      <c r="BC87" s="230"/>
      <c r="BD87" s="228"/>
      <c r="BE87" s="232"/>
      <c r="BF87" s="523"/>
      <c r="BG87" s="523"/>
      <c r="BH87" s="414"/>
      <c r="BI87" s="146"/>
      <c r="BJ87" s="146"/>
      <c r="BK87" s="146"/>
      <c r="BL87" s="146"/>
      <c r="BM87" s="146"/>
      <c r="BN87" s="146"/>
      <c r="BO87" s="146"/>
      <c r="BP87" s="146"/>
      <c r="BQ87" s="146"/>
      <c r="BR87" s="146"/>
      <c r="BS87" s="146"/>
      <c r="BT87" s="146"/>
      <c r="BU87" s="146"/>
      <c r="BV87" s="146"/>
      <c r="BW87" s="146"/>
      <c r="BX87" s="146"/>
      <c r="BY87" s="146"/>
      <c r="BZ87" s="146"/>
      <c r="CA87" s="146"/>
      <c r="CB87" s="146"/>
      <c r="CC87" s="146"/>
      <c r="CD87" s="146"/>
    </row>
    <row r="88" spans="1:82" x14ac:dyDescent="0.25">
      <c r="A88" s="347" t="s">
        <v>513</v>
      </c>
      <c r="B88" s="408"/>
      <c r="C88" s="408"/>
      <c r="D88" s="408"/>
      <c r="E88" s="411"/>
      <c r="F88" s="182"/>
      <c r="G88" s="414"/>
      <c r="H88" s="408"/>
      <c r="I88" s="429"/>
      <c r="J88" s="429"/>
      <c r="K88" s="435"/>
      <c r="L88" s="432"/>
      <c r="M88" s="426"/>
      <c r="N88" s="420"/>
      <c r="O88" s="426"/>
      <c r="P88" s="432"/>
      <c r="Q88" s="446"/>
      <c r="R88" s="183">
        <v>5</v>
      </c>
      <c r="S88" s="184"/>
      <c r="T88" s="184"/>
      <c r="U88" s="184"/>
      <c r="V88" s="183"/>
      <c r="W88" s="183"/>
      <c r="X88" s="185" t="str">
        <f>IFERROR(VLOOKUP(V88,'4.Criterios'!$I$6:$K$8,3,0)+VLOOKUP(W88,'4.Criterios'!$I$9:$K$10,3,0),"")</f>
        <v/>
      </c>
      <c r="Y88" s="186" t="str">
        <f>IFERROR(VLOOKUP(V88,Niveles!$H$25:$I$27,2,0),"")</f>
        <v/>
      </c>
      <c r="Z88" s="452"/>
      <c r="AA88" s="452"/>
      <c r="AB88" s="187"/>
      <c r="AC88" s="187"/>
      <c r="AD88" s="187"/>
      <c r="AE88" s="188" t="str">
        <f>IFERROR(VLOOKUP(AF88,'4.Criterios'!$D$5:$F$9,3,1),"")</f>
        <v/>
      </c>
      <c r="AF88" s="142" t="str">
        <f t="shared" si="63"/>
        <v/>
      </c>
      <c r="AG88" s="188" t="str">
        <f>IFERROR(VLOOKUP(AH88,'4.Criterios'!$D$14:$F$18,3,1),"")</f>
        <v/>
      </c>
      <c r="AH88" s="189" t="str">
        <f t="shared" si="64"/>
        <v/>
      </c>
      <c r="AI88" s="188" t="str">
        <f>IFERROR(VLOOKUP(CONCATENATE(AE88,AG88),Niveles!$B$3:$E$27,4,0),"")</f>
        <v/>
      </c>
      <c r="AJ88" s="432"/>
      <c r="AK88" s="443"/>
      <c r="AL88" s="420"/>
      <c r="AM88" s="443"/>
      <c r="AN88" s="432"/>
      <c r="AO88" s="446"/>
      <c r="AP88" s="183"/>
      <c r="AQ88" s="180"/>
      <c r="AR88" s="180"/>
      <c r="AS88" s="181"/>
      <c r="AT88" s="227"/>
      <c r="AU88" s="228"/>
      <c r="AV88" s="239"/>
      <c r="AW88" s="230"/>
      <c r="AX88" s="228"/>
      <c r="AY88" s="231"/>
      <c r="AZ88" s="227"/>
      <c r="BA88" s="228"/>
      <c r="BB88" s="239"/>
      <c r="BC88" s="230"/>
      <c r="BD88" s="228"/>
      <c r="BE88" s="232"/>
      <c r="BF88" s="523"/>
      <c r="BG88" s="523"/>
      <c r="BH88" s="414"/>
      <c r="BI88" s="146"/>
      <c r="BJ88" s="146"/>
      <c r="BK88" s="146"/>
      <c r="BL88" s="146"/>
      <c r="BM88" s="146"/>
      <c r="BN88" s="146"/>
      <c r="BO88" s="146"/>
      <c r="BP88" s="146"/>
      <c r="BQ88" s="146"/>
      <c r="BR88" s="146"/>
      <c r="BS88" s="146"/>
      <c r="BT88" s="146"/>
      <c r="BU88" s="146"/>
      <c r="BV88" s="146"/>
      <c r="BW88" s="146"/>
      <c r="BX88" s="146"/>
      <c r="BY88" s="146"/>
      <c r="BZ88" s="146"/>
      <c r="CA88" s="146"/>
      <c r="CB88" s="146"/>
      <c r="CC88" s="146"/>
      <c r="CD88" s="146"/>
    </row>
    <row r="89" spans="1:82" ht="17.25" thickBot="1" x14ac:dyDescent="0.3">
      <c r="A89" s="348" t="s">
        <v>513</v>
      </c>
      <c r="B89" s="409"/>
      <c r="C89" s="409"/>
      <c r="D89" s="409"/>
      <c r="E89" s="412"/>
      <c r="F89" s="198"/>
      <c r="G89" s="415"/>
      <c r="H89" s="409"/>
      <c r="I89" s="430"/>
      <c r="J89" s="430"/>
      <c r="K89" s="436"/>
      <c r="L89" s="433"/>
      <c r="M89" s="427"/>
      <c r="N89" s="421"/>
      <c r="O89" s="427"/>
      <c r="P89" s="433"/>
      <c r="Q89" s="447"/>
      <c r="R89" s="190">
        <v>6</v>
      </c>
      <c r="S89" s="191"/>
      <c r="T89" s="191"/>
      <c r="U89" s="191"/>
      <c r="V89" s="190"/>
      <c r="W89" s="190"/>
      <c r="X89" s="185" t="str">
        <f>IFERROR(VLOOKUP(V89,'4.Criterios'!$I$6:$K$8,3,0)+VLOOKUP(W89,'4.Criterios'!$I$9:$K$10,3,0),"")</f>
        <v/>
      </c>
      <c r="Y89" s="186" t="str">
        <f>IFERROR(VLOOKUP(V89,Niveles!$H$25:$I$27,2,0),"")</f>
        <v/>
      </c>
      <c r="Z89" s="453"/>
      <c r="AA89" s="453"/>
      <c r="AB89" s="192"/>
      <c r="AC89" s="192"/>
      <c r="AD89" s="192"/>
      <c r="AE89" s="193" t="str">
        <f>IFERROR(VLOOKUP(AF89,'4.Criterios'!$D$5:$F$9,3,1),"")</f>
        <v/>
      </c>
      <c r="AF89" s="143" t="str">
        <f t="shared" si="63"/>
        <v/>
      </c>
      <c r="AG89" s="193" t="str">
        <f>IFERROR(VLOOKUP(AH89,'4.Criterios'!$D$14:$F$18,3,1),"")</f>
        <v/>
      </c>
      <c r="AH89" s="194" t="str">
        <f t="shared" si="64"/>
        <v/>
      </c>
      <c r="AI89" s="193" t="str">
        <f>IFERROR(VLOOKUP(CONCATENATE(AE89,AG89),Niveles!$B$3:$E$27,4,0),"")</f>
        <v/>
      </c>
      <c r="AJ89" s="433"/>
      <c r="AK89" s="444"/>
      <c r="AL89" s="421"/>
      <c r="AM89" s="444"/>
      <c r="AN89" s="433"/>
      <c r="AO89" s="447"/>
      <c r="AP89" s="190"/>
      <c r="AQ89" s="195"/>
      <c r="AR89" s="195"/>
      <c r="AS89" s="196"/>
      <c r="AT89" s="233"/>
      <c r="AU89" s="234"/>
      <c r="AV89" s="242"/>
      <c r="AW89" s="236"/>
      <c r="AX89" s="234"/>
      <c r="AY89" s="237"/>
      <c r="AZ89" s="233"/>
      <c r="BA89" s="234"/>
      <c r="BB89" s="242"/>
      <c r="BC89" s="236"/>
      <c r="BD89" s="234"/>
      <c r="BE89" s="238"/>
      <c r="BF89" s="524"/>
      <c r="BG89" s="524"/>
      <c r="BH89" s="415"/>
      <c r="BI89" s="146"/>
      <c r="BJ89" s="146"/>
      <c r="BK89" s="146"/>
      <c r="BL89" s="146"/>
      <c r="BM89" s="146"/>
      <c r="BN89" s="146"/>
      <c r="BO89" s="146"/>
      <c r="BP89" s="146"/>
      <c r="BQ89" s="146"/>
      <c r="BR89" s="146"/>
      <c r="BS89" s="146"/>
      <c r="BT89" s="146"/>
      <c r="BU89" s="146"/>
      <c r="BV89" s="146"/>
      <c r="BW89" s="146"/>
      <c r="BX89" s="146"/>
      <c r="BY89" s="146"/>
      <c r="BZ89" s="146"/>
      <c r="CA89" s="146"/>
      <c r="CB89" s="146"/>
      <c r="CC89" s="146"/>
      <c r="CD89" s="146"/>
    </row>
    <row r="90" spans="1:82" ht="297.75" customHeight="1" x14ac:dyDescent="0.25">
      <c r="A90" s="346" t="s">
        <v>513</v>
      </c>
      <c r="B90" s="407" t="s">
        <v>532</v>
      </c>
      <c r="C90" s="407" t="s">
        <v>132</v>
      </c>
      <c r="D90" s="407" t="s">
        <v>533</v>
      </c>
      <c r="E90" s="410" t="s">
        <v>534</v>
      </c>
      <c r="F90" s="172" t="s">
        <v>535</v>
      </c>
      <c r="G90" s="413" t="str">
        <f>IF(E90&lt;&gt;"",CONCATENATE("Posibilidad de afectación ",C90," por ",D90," debido a ",E90),"")</f>
        <v>Posibilidad de afectación reputacional por la pérdida de la renovación de los registros calificados de los programas de Maestría debido a la falta de ejecución del plan anual de autoevaluación definido para la vigencia de siete años del registro calificado otorgado a los programas de Maestría</v>
      </c>
      <c r="H90" s="407" t="s">
        <v>136</v>
      </c>
      <c r="I90" s="428">
        <v>5</v>
      </c>
      <c r="J90" s="428" t="s">
        <v>536</v>
      </c>
      <c r="K90" s="434" t="s">
        <v>241</v>
      </c>
      <c r="L90" s="431" t="str">
        <f>IFERROR(VLOOKUP(M90,'4.Criterios'!$E$5:$F$9,2,0),"")</f>
        <v>Baja</v>
      </c>
      <c r="M90" s="425">
        <f>IF(I90&lt;&gt;"",VLOOKUP(I90,'4.Criterios'!$B$5:$F$9,4,1),"")</f>
        <v>0.4</v>
      </c>
      <c r="N90" s="419" t="str">
        <f>IFERROR(VLOOKUP(O90,'4.Criterios'!$E$14:$F$18,2,0),"")</f>
        <v>Catastrófico</v>
      </c>
      <c r="O90" s="425">
        <f>IFERROR(IF(C90='4.Criterios'!$B$12,VLOOKUP(K90,'4.Criterios'!$B$14:$F$18,4,0),IF(C90='4.Criterios'!$C$12,VLOOKUP(K90,'4.Criterios'!$C$14:$F$18,3,0),"")),)</f>
        <v>1</v>
      </c>
      <c r="P90" s="431" t="str">
        <f>IFERROR(VLOOKUP(CONCATENATE(L90,N90),Niveles!$B$3:$E$27,4,0),"")</f>
        <v>Extremo</v>
      </c>
      <c r="Q90" s="445">
        <f>IFERROR(VLOOKUP(CONCATENATE(L90,N90),Niveles!$B$3:$F$27,5,0),"")</f>
        <v>22</v>
      </c>
      <c r="R90" s="177">
        <v>1</v>
      </c>
      <c r="S90" s="220" t="s">
        <v>537</v>
      </c>
      <c r="T90" s="201" t="s">
        <v>538</v>
      </c>
      <c r="U90" s="220" t="s">
        <v>539</v>
      </c>
      <c r="V90" s="177" t="s">
        <v>142</v>
      </c>
      <c r="W90" s="177" t="s">
        <v>143</v>
      </c>
      <c r="X90" s="175">
        <f>IFERROR(VLOOKUP(V90,'4.Criterios'!$I$6:$K$8,3,0)+VLOOKUP(W90,'4.Criterios'!$I$9:$K$10,3,0),"")</f>
        <v>0.4</v>
      </c>
      <c r="Y90" s="176" t="str">
        <f>IFERROR(VLOOKUP(V90,Niveles!$H$25:$I$27,2,0),"")</f>
        <v>Probabilidad</v>
      </c>
      <c r="Z90" s="451">
        <f ca="1">IFERROR(M90-AK90,"")</f>
        <v>0.23200000000000004</v>
      </c>
      <c r="AA90" s="451">
        <f ca="1">IFERROR(O90-AM90,"")</f>
        <v>0.25</v>
      </c>
      <c r="AB90" s="177" t="s">
        <v>164</v>
      </c>
      <c r="AC90" s="177" t="s">
        <v>165</v>
      </c>
      <c r="AD90" s="177" t="s">
        <v>166</v>
      </c>
      <c r="AE90" s="178" t="str">
        <f>IFERROR(VLOOKUP(AF90,'4.Criterios'!$D$5:$F$9,3,1),"")</f>
        <v>Baja</v>
      </c>
      <c r="AF90" s="141">
        <f t="shared" ref="AF90" si="65">IFERROR(IF(Y90="Probabilidad",(M90*(1-X90)),IF(Y90="Impacto",M90,"")),"")</f>
        <v>0.24</v>
      </c>
      <c r="AG90" s="178" t="str">
        <f>IFERROR(VLOOKUP(AH90,'4.Criterios'!$D$14:$F$18,3,1),"")</f>
        <v>Catastrófico</v>
      </c>
      <c r="AH90" s="179">
        <f t="shared" ref="AH90" si="66">IFERROR(IF(Y90="Impacto",(O90*(1-X90)),IF(Y90="Probabilidad",O90,"")),"")</f>
        <v>1</v>
      </c>
      <c r="AI90" s="178" t="str">
        <f>IFERROR(VLOOKUP(CONCATENATE(AE90,AG90),Niveles!$B$3:$E$27,4,0),"")</f>
        <v>Extremo</v>
      </c>
      <c r="AJ90" s="431" t="str">
        <f t="shared" ref="AJ90:AN90" ca="1" si="67">OFFSET(AE89,6-COUNTBLANK(AE90:AE95),0,1,1)</f>
        <v>Muy Baja</v>
      </c>
      <c r="AK90" s="442">
        <f t="shared" ca="1" si="67"/>
        <v>0.16799999999999998</v>
      </c>
      <c r="AL90" s="419" t="str">
        <f t="shared" ca="1" si="67"/>
        <v>Mayor</v>
      </c>
      <c r="AM90" s="442">
        <f t="shared" ca="1" si="67"/>
        <v>0.75</v>
      </c>
      <c r="AN90" s="431" t="str">
        <f t="shared" ca="1" si="67"/>
        <v>Alto</v>
      </c>
      <c r="AO90" s="445">
        <f ca="1">IFERROR(VLOOKUP(CONCATENATE(AJ90,AL90),[2]Niveles!$B$3:$F$27,5,0),"")</f>
        <v>13</v>
      </c>
      <c r="AP90" s="173" t="s">
        <v>147</v>
      </c>
      <c r="AQ90" s="204" t="s">
        <v>540</v>
      </c>
      <c r="AR90" s="180" t="s">
        <v>541</v>
      </c>
      <c r="AS90" s="181">
        <v>46752</v>
      </c>
      <c r="AT90" s="223">
        <v>45216</v>
      </c>
      <c r="AU90" s="224"/>
      <c r="AV90" s="243" t="s">
        <v>151</v>
      </c>
      <c r="AW90" s="230" t="s">
        <v>523</v>
      </c>
      <c r="AX90" s="224"/>
      <c r="AY90" s="226"/>
      <c r="AZ90" s="223" t="s">
        <v>155</v>
      </c>
      <c r="BA90" s="224" t="s">
        <v>156</v>
      </c>
      <c r="BB90" s="243" t="s">
        <v>156</v>
      </c>
      <c r="BC90" s="225" t="s">
        <v>156</v>
      </c>
      <c r="BD90" s="226" t="s">
        <v>156</v>
      </c>
      <c r="BE90" s="363" t="s">
        <v>882</v>
      </c>
      <c r="BF90" s="530" t="s">
        <v>248</v>
      </c>
      <c r="BG90" s="522" t="s">
        <v>248</v>
      </c>
      <c r="BH90" s="413" t="s">
        <v>542</v>
      </c>
    </row>
    <row r="91" spans="1:82" ht="148.5" x14ac:dyDescent="0.25">
      <c r="A91" s="347" t="s">
        <v>513</v>
      </c>
      <c r="B91" s="408"/>
      <c r="C91" s="408"/>
      <c r="D91" s="408"/>
      <c r="E91" s="411"/>
      <c r="F91" s="182" t="s">
        <v>543</v>
      </c>
      <c r="G91" s="414"/>
      <c r="H91" s="408"/>
      <c r="I91" s="429"/>
      <c r="J91" s="429"/>
      <c r="K91" s="435"/>
      <c r="L91" s="432"/>
      <c r="M91" s="426"/>
      <c r="N91" s="420"/>
      <c r="O91" s="426"/>
      <c r="P91" s="432"/>
      <c r="Q91" s="446"/>
      <c r="R91" s="187">
        <v>2</v>
      </c>
      <c r="S91" s="202" t="s">
        <v>537</v>
      </c>
      <c r="T91" s="202" t="s">
        <v>544</v>
      </c>
      <c r="U91" s="248" t="s">
        <v>545</v>
      </c>
      <c r="V91" s="187" t="s">
        <v>163</v>
      </c>
      <c r="W91" s="187" t="s">
        <v>143</v>
      </c>
      <c r="X91" s="185">
        <f>IFERROR(VLOOKUP(V91,'4.Criterios'!$I$6:$K$8,3,0)+VLOOKUP(W91,'4.Criterios'!$I$9:$K$10,3,0),"")</f>
        <v>0.3</v>
      </c>
      <c r="Y91" s="186" t="str">
        <f>IFERROR(VLOOKUP(V91,Niveles!$H$25:$I$27,2,0),"")</f>
        <v>Probabilidad</v>
      </c>
      <c r="Z91" s="452"/>
      <c r="AA91" s="452"/>
      <c r="AB91" s="187" t="s">
        <v>164</v>
      </c>
      <c r="AC91" s="187" t="s">
        <v>165</v>
      </c>
      <c r="AD91" s="187" t="s">
        <v>166</v>
      </c>
      <c r="AE91" s="188" t="str">
        <f>IFERROR(VLOOKUP(AF91,'4.Criterios'!$D$5:$F$9,3,1),"")</f>
        <v>Muy Baja</v>
      </c>
      <c r="AF91" s="142">
        <f t="shared" ref="AF91:AF95" si="68">IFERROR(IF(Y91="Probabilidad",(AF90*(1-X91)),IF(Y91="Impacto",AF90,"")),"")</f>
        <v>0.16799999999999998</v>
      </c>
      <c r="AG91" s="188" t="str">
        <f>IFERROR(VLOOKUP(AH91,'4.Criterios'!$D$14:$F$18,3,1),"")</f>
        <v>Catastrófico</v>
      </c>
      <c r="AH91" s="189">
        <f t="shared" ref="AH91:AH95" si="69">IFERROR(IF(Y91="Impacto",(AH90*(1-X91)),IF(Y91="Probabilidad",AH90,"")),"")</f>
        <v>1</v>
      </c>
      <c r="AI91" s="188" t="str">
        <f>IFERROR(VLOOKUP(CONCATENATE(AE91,AG91),Niveles!$B$3:$E$27,4,0),"")</f>
        <v>Extremo</v>
      </c>
      <c r="AJ91" s="432"/>
      <c r="AK91" s="443"/>
      <c r="AL91" s="420"/>
      <c r="AM91" s="443"/>
      <c r="AN91" s="432"/>
      <c r="AO91" s="446"/>
      <c r="AP91" s="208"/>
      <c r="AQ91" s="208"/>
      <c r="AR91" s="209"/>
      <c r="AS91" s="210"/>
      <c r="AT91" s="227"/>
      <c r="AU91" s="228"/>
      <c r="AV91" s="239"/>
      <c r="AW91" s="230"/>
      <c r="AX91" s="228"/>
      <c r="AY91" s="231"/>
      <c r="AZ91" s="227"/>
      <c r="BA91" s="228"/>
      <c r="BB91" s="239"/>
      <c r="BC91" s="230"/>
      <c r="BD91" s="228"/>
      <c r="BE91" s="232"/>
      <c r="BF91" s="523"/>
      <c r="BG91" s="523"/>
      <c r="BH91" s="414"/>
    </row>
    <row r="92" spans="1:82" ht="115.5" x14ac:dyDescent="0.25">
      <c r="A92" s="347" t="s">
        <v>513</v>
      </c>
      <c r="B92" s="408"/>
      <c r="C92" s="408"/>
      <c r="D92" s="408"/>
      <c r="E92" s="411"/>
      <c r="F92" s="182" t="s">
        <v>546</v>
      </c>
      <c r="G92" s="414"/>
      <c r="H92" s="408"/>
      <c r="I92" s="429"/>
      <c r="J92" s="429"/>
      <c r="K92" s="435"/>
      <c r="L92" s="432"/>
      <c r="M92" s="426"/>
      <c r="N92" s="420"/>
      <c r="O92" s="426"/>
      <c r="P92" s="432"/>
      <c r="Q92" s="446"/>
      <c r="R92" s="187">
        <v>3</v>
      </c>
      <c r="S92" s="202" t="s">
        <v>537</v>
      </c>
      <c r="T92" s="202" t="s">
        <v>547</v>
      </c>
      <c r="U92" s="248" t="s">
        <v>548</v>
      </c>
      <c r="V92" s="187" t="s">
        <v>173</v>
      </c>
      <c r="W92" s="187" t="s">
        <v>143</v>
      </c>
      <c r="X92" s="185">
        <f>IFERROR(VLOOKUP(V92,'4.Criterios'!$I$6:$K$8,3,0)+VLOOKUP(W92,'4.Criterios'!$I$9:$K$10,3,0),"")</f>
        <v>0.25</v>
      </c>
      <c r="Y92" s="186" t="str">
        <f>IFERROR(VLOOKUP(V92,Niveles!$H$25:$I$27,2,0),"")</f>
        <v>Impacto</v>
      </c>
      <c r="Z92" s="452"/>
      <c r="AA92" s="452"/>
      <c r="AB92" s="187" t="s">
        <v>164</v>
      </c>
      <c r="AC92" s="187" t="s">
        <v>165</v>
      </c>
      <c r="AD92" s="187" t="s">
        <v>166</v>
      </c>
      <c r="AE92" s="188" t="str">
        <f>IFERROR(VLOOKUP(AF92,'4.Criterios'!$D$5:$F$9,3,1),"")</f>
        <v>Muy Baja</v>
      </c>
      <c r="AF92" s="142">
        <f t="shared" si="68"/>
        <v>0.16799999999999998</v>
      </c>
      <c r="AG92" s="188" t="str">
        <f>IFERROR(VLOOKUP(AH92,'4.Criterios'!$D$14:$F$18,3,1),"")</f>
        <v>Mayor</v>
      </c>
      <c r="AH92" s="189">
        <f t="shared" si="69"/>
        <v>0.75</v>
      </c>
      <c r="AI92" s="188" t="str">
        <f>IFERROR(VLOOKUP(CONCATENATE(AE92,AG92),Niveles!$B$3:$E$27,4,0),"")</f>
        <v>Alto</v>
      </c>
      <c r="AJ92" s="432"/>
      <c r="AK92" s="443"/>
      <c r="AL92" s="420"/>
      <c r="AM92" s="443"/>
      <c r="AN92" s="432"/>
      <c r="AO92" s="446"/>
      <c r="AP92" s="183"/>
      <c r="AQ92" s="180"/>
      <c r="AR92" s="180"/>
      <c r="AS92" s="181"/>
      <c r="AT92" s="227"/>
      <c r="AU92" s="228"/>
      <c r="AV92" s="239"/>
      <c r="AW92" s="230"/>
      <c r="AX92" s="228"/>
      <c r="AY92" s="231"/>
      <c r="AZ92" s="227"/>
      <c r="BA92" s="228"/>
      <c r="BB92" s="239"/>
      <c r="BC92" s="230"/>
      <c r="BD92" s="228"/>
      <c r="BE92" s="232"/>
      <c r="BF92" s="523"/>
      <c r="BG92" s="523"/>
      <c r="BH92" s="414"/>
    </row>
    <row r="93" spans="1:82" x14ac:dyDescent="0.25">
      <c r="A93" s="347" t="s">
        <v>513</v>
      </c>
      <c r="B93" s="408"/>
      <c r="C93" s="408"/>
      <c r="D93" s="408"/>
      <c r="E93" s="411"/>
      <c r="F93" s="182"/>
      <c r="G93" s="414"/>
      <c r="H93" s="408"/>
      <c r="I93" s="429"/>
      <c r="J93" s="429"/>
      <c r="K93" s="435"/>
      <c r="L93" s="432"/>
      <c r="M93" s="426"/>
      <c r="N93" s="420"/>
      <c r="O93" s="426"/>
      <c r="P93" s="432"/>
      <c r="Q93" s="446"/>
      <c r="R93" s="187">
        <v>4</v>
      </c>
      <c r="S93" s="202"/>
      <c r="T93" s="202"/>
      <c r="U93" s="202"/>
      <c r="V93" s="187"/>
      <c r="W93" s="187"/>
      <c r="X93" s="185" t="str">
        <f>IFERROR(VLOOKUP(V93,'4.Criterios'!$I$6:$K$8,3,0)+VLOOKUP(W93,'4.Criterios'!$I$9:$K$10,3,0),"")</f>
        <v/>
      </c>
      <c r="Y93" s="186" t="str">
        <f>IFERROR(VLOOKUP(V93,Niveles!$H$25:$I$27,2,0),"")</f>
        <v/>
      </c>
      <c r="Z93" s="452"/>
      <c r="AA93" s="452"/>
      <c r="AB93" s="187"/>
      <c r="AC93" s="187"/>
      <c r="AD93" s="187"/>
      <c r="AE93" s="188" t="str">
        <f>IFERROR(VLOOKUP(AF93,'4.Criterios'!$D$5:$F$9,3,1),"")</f>
        <v/>
      </c>
      <c r="AF93" s="142" t="str">
        <f t="shared" si="68"/>
        <v/>
      </c>
      <c r="AG93" s="188" t="str">
        <f>IFERROR(VLOOKUP(AH93,'4.Criterios'!$D$14:$F$18,3,1),"")</f>
        <v/>
      </c>
      <c r="AH93" s="189" t="str">
        <f t="shared" si="69"/>
        <v/>
      </c>
      <c r="AI93" s="188" t="str">
        <f>IFERROR(VLOOKUP(CONCATENATE(AE93,AG93),Niveles!$B$3:$E$27,4,0),"")</f>
        <v/>
      </c>
      <c r="AJ93" s="432"/>
      <c r="AK93" s="443"/>
      <c r="AL93" s="420"/>
      <c r="AM93" s="443"/>
      <c r="AN93" s="432"/>
      <c r="AO93" s="446"/>
      <c r="AP93" s="183"/>
      <c r="AQ93" s="180"/>
      <c r="AR93" s="180"/>
      <c r="AS93" s="181"/>
      <c r="AT93" s="227"/>
      <c r="AU93" s="228"/>
      <c r="AV93" s="239"/>
      <c r="AW93" s="230"/>
      <c r="AX93" s="228"/>
      <c r="AY93" s="231"/>
      <c r="AZ93" s="227"/>
      <c r="BA93" s="228"/>
      <c r="BB93" s="239"/>
      <c r="BC93" s="230"/>
      <c r="BD93" s="228"/>
      <c r="BE93" s="232"/>
      <c r="BF93" s="523"/>
      <c r="BG93" s="523"/>
      <c r="BH93" s="414"/>
    </row>
    <row r="94" spans="1:82" x14ac:dyDescent="0.25">
      <c r="A94" s="347" t="s">
        <v>513</v>
      </c>
      <c r="B94" s="408"/>
      <c r="C94" s="408"/>
      <c r="D94" s="408"/>
      <c r="E94" s="411"/>
      <c r="F94" s="182"/>
      <c r="G94" s="414"/>
      <c r="H94" s="408"/>
      <c r="I94" s="429"/>
      <c r="J94" s="429"/>
      <c r="K94" s="435"/>
      <c r="L94" s="432"/>
      <c r="M94" s="426"/>
      <c r="N94" s="420"/>
      <c r="O94" s="426"/>
      <c r="P94" s="432"/>
      <c r="Q94" s="446"/>
      <c r="R94" s="187">
        <v>5</v>
      </c>
      <c r="S94" s="202"/>
      <c r="T94" s="202"/>
      <c r="U94" s="202"/>
      <c r="V94" s="187"/>
      <c r="W94" s="187"/>
      <c r="X94" s="185" t="str">
        <f>IFERROR(VLOOKUP(V94,'4.Criterios'!$I$6:$K$8,3,0)+VLOOKUP(W94,'4.Criterios'!$I$9:$K$10,3,0),"")</f>
        <v/>
      </c>
      <c r="Y94" s="186" t="str">
        <f>IFERROR(VLOOKUP(V94,Niveles!$H$25:$I$27,2,0),"")</f>
        <v/>
      </c>
      <c r="Z94" s="452"/>
      <c r="AA94" s="452"/>
      <c r="AB94" s="187"/>
      <c r="AC94" s="187"/>
      <c r="AD94" s="187"/>
      <c r="AE94" s="188" t="str">
        <f>IFERROR(VLOOKUP(AF94,'4.Criterios'!$D$5:$F$9,3,1),"")</f>
        <v/>
      </c>
      <c r="AF94" s="142" t="str">
        <f t="shared" si="68"/>
        <v/>
      </c>
      <c r="AG94" s="188" t="str">
        <f>IFERROR(VLOOKUP(AH94,'4.Criterios'!$D$14:$F$18,3,1),"")</f>
        <v/>
      </c>
      <c r="AH94" s="189" t="str">
        <f t="shared" si="69"/>
        <v/>
      </c>
      <c r="AI94" s="188" t="str">
        <f>IFERROR(VLOOKUP(CONCATENATE(AE94,AG94),Niveles!$B$3:$E$27,4,0),"")</f>
        <v/>
      </c>
      <c r="AJ94" s="432"/>
      <c r="AK94" s="443"/>
      <c r="AL94" s="420"/>
      <c r="AM94" s="443"/>
      <c r="AN94" s="432"/>
      <c r="AO94" s="446"/>
      <c r="AP94" s="183"/>
      <c r="AQ94" s="180"/>
      <c r="AR94" s="180"/>
      <c r="AS94" s="181"/>
      <c r="AT94" s="227"/>
      <c r="AU94" s="228"/>
      <c r="AV94" s="239"/>
      <c r="AW94" s="230"/>
      <c r="AX94" s="228"/>
      <c r="AY94" s="231"/>
      <c r="AZ94" s="227"/>
      <c r="BA94" s="228"/>
      <c r="BB94" s="239"/>
      <c r="BC94" s="230"/>
      <c r="BD94" s="228"/>
      <c r="BE94" s="232"/>
      <c r="BF94" s="523"/>
      <c r="BG94" s="523"/>
      <c r="BH94" s="414"/>
    </row>
    <row r="95" spans="1:82" ht="17.25" thickBot="1" x14ac:dyDescent="0.3">
      <c r="A95" s="348" t="s">
        <v>513</v>
      </c>
      <c r="B95" s="409"/>
      <c r="C95" s="409"/>
      <c r="D95" s="409"/>
      <c r="E95" s="412"/>
      <c r="F95" s="198"/>
      <c r="G95" s="415"/>
      <c r="H95" s="409"/>
      <c r="I95" s="430"/>
      <c r="J95" s="430"/>
      <c r="K95" s="436"/>
      <c r="L95" s="433"/>
      <c r="M95" s="427"/>
      <c r="N95" s="421"/>
      <c r="O95" s="427"/>
      <c r="P95" s="433"/>
      <c r="Q95" s="447"/>
      <c r="R95" s="192">
        <v>6</v>
      </c>
      <c r="S95" s="203"/>
      <c r="T95" s="203"/>
      <c r="U95" s="203"/>
      <c r="V95" s="192"/>
      <c r="W95" s="192"/>
      <c r="X95" s="185" t="str">
        <f>IFERROR(VLOOKUP(V95,'4.Criterios'!$I$6:$K$8,3,0)+VLOOKUP(W95,'4.Criterios'!$I$9:$K$10,3,0),"")</f>
        <v/>
      </c>
      <c r="Y95" s="186" t="str">
        <f>IFERROR(VLOOKUP(V95,Niveles!$H$25:$I$27,2,0),"")</f>
        <v/>
      </c>
      <c r="Z95" s="453"/>
      <c r="AA95" s="453"/>
      <c r="AB95" s="192"/>
      <c r="AC95" s="192"/>
      <c r="AD95" s="192"/>
      <c r="AE95" s="193" t="str">
        <f>IFERROR(VLOOKUP(AF95,'4.Criterios'!$D$5:$F$9,3,1),"")</f>
        <v/>
      </c>
      <c r="AF95" s="143" t="str">
        <f t="shared" si="68"/>
        <v/>
      </c>
      <c r="AG95" s="193" t="str">
        <f>IFERROR(VLOOKUP(AH95,'4.Criterios'!$D$14:$F$18,3,1),"")</f>
        <v/>
      </c>
      <c r="AH95" s="194" t="str">
        <f t="shared" si="69"/>
        <v/>
      </c>
      <c r="AI95" s="193" t="str">
        <f>IFERROR(VLOOKUP(CONCATENATE(AE95,AG95),Niveles!$B$3:$E$27,4,0),"")</f>
        <v/>
      </c>
      <c r="AJ95" s="433"/>
      <c r="AK95" s="444"/>
      <c r="AL95" s="421"/>
      <c r="AM95" s="444"/>
      <c r="AN95" s="433"/>
      <c r="AO95" s="447"/>
      <c r="AP95" s="190"/>
      <c r="AQ95" s="195"/>
      <c r="AR95" s="195"/>
      <c r="AS95" s="196"/>
      <c r="AT95" s="233"/>
      <c r="AU95" s="234"/>
      <c r="AV95" s="242"/>
      <c r="AW95" s="236"/>
      <c r="AX95" s="234"/>
      <c r="AY95" s="237"/>
      <c r="AZ95" s="233"/>
      <c r="BA95" s="234"/>
      <c r="BB95" s="242"/>
      <c r="BC95" s="236"/>
      <c r="BD95" s="234"/>
      <c r="BE95" s="238"/>
      <c r="BF95" s="524"/>
      <c r="BG95" s="524"/>
      <c r="BH95" s="415"/>
    </row>
    <row r="96" spans="1:82" ht="207.75" customHeight="1" x14ac:dyDescent="0.25">
      <c r="A96" s="346" t="s">
        <v>549</v>
      </c>
      <c r="B96" s="407" t="s">
        <v>550</v>
      </c>
      <c r="C96" s="407" t="s">
        <v>132</v>
      </c>
      <c r="D96" s="407" t="s">
        <v>551</v>
      </c>
      <c r="E96" s="410" t="s">
        <v>552</v>
      </c>
      <c r="F96" s="172" t="s">
        <v>553</v>
      </c>
      <c r="G96" s="413" t="str">
        <f>IF(E96&lt;&gt;"",CONCATENATE("Posibilidad de afectación ",C96," por ",D96," debido a ",E96),"")</f>
        <v>Posibilidad de afectación reputacional por  productos de investigación (artículo, libro, capítulo de libro, desarrollo, corpus) de los proyectos que no se entreguen a satisfacción debido a falta de cumplimiento y seguimiento en los lineamientos establecidos en el proceso investigativo</v>
      </c>
      <c r="H96" s="407" t="s">
        <v>261</v>
      </c>
      <c r="I96" s="428">
        <v>50</v>
      </c>
      <c r="J96" s="428" t="s">
        <v>554</v>
      </c>
      <c r="K96" s="434" t="s">
        <v>241</v>
      </c>
      <c r="L96" s="431" t="str">
        <f>IFERROR(VLOOKUP(M96,'4.Criterios'!$E$5:$F$9,2,0),"")</f>
        <v>Media</v>
      </c>
      <c r="M96" s="425">
        <f>IF(I96&lt;&gt;"",VLOOKUP(I96,'4.Criterios'!$B$5:$F$9,4,1),"")</f>
        <v>0.6</v>
      </c>
      <c r="N96" s="419" t="str">
        <f>IFERROR(VLOOKUP(O96,'4.Criterios'!$E$14:$F$18,2,0),"")</f>
        <v>Catastrófico</v>
      </c>
      <c r="O96" s="425">
        <f>IFERROR(IF(C96='4.Criterios'!$B$12,VLOOKUP(K96,'4.Criterios'!$B$14:$F$18,4,0),IF(C96='4.Criterios'!$C$12,VLOOKUP(K96,'4.Criterios'!$C$14:$F$18,3,0),"")),)</f>
        <v>1</v>
      </c>
      <c r="P96" s="431" t="str">
        <f>IFERROR(VLOOKUP(CONCATENATE(L96,N96),Niveles!$B$3:$E$27,4,0),"")</f>
        <v>Extremo</v>
      </c>
      <c r="Q96" s="445">
        <f>IFERROR(VLOOKUP(CONCATENATE(L96,N96),Niveles!$B$3:$F$27,5,0),"")</f>
        <v>23</v>
      </c>
      <c r="R96" s="173">
        <v>1</v>
      </c>
      <c r="S96" s="220" t="s">
        <v>555</v>
      </c>
      <c r="T96" s="220" t="s">
        <v>556</v>
      </c>
      <c r="U96" s="220" t="s">
        <v>557</v>
      </c>
      <c r="V96" s="173" t="s">
        <v>142</v>
      </c>
      <c r="W96" s="173" t="s">
        <v>143</v>
      </c>
      <c r="X96" s="175">
        <f>IFERROR(VLOOKUP(V96,'4.Criterios'!$I$6:$K$8,3,0)+VLOOKUP(W96,'4.Criterios'!$I$9:$K$10,3,0),"")</f>
        <v>0.4</v>
      </c>
      <c r="Y96" s="176" t="str">
        <f>IFERROR(VLOOKUP(V96,Niveles!$H$25:$I$27,2,0),"")</f>
        <v>Probabilidad</v>
      </c>
      <c r="Z96" s="451">
        <f ca="1">IFERROR(M96-AK96,"")</f>
        <v>0.34799999999999998</v>
      </c>
      <c r="AA96" s="451">
        <f ca="1">IFERROR(O96-AM96,"")</f>
        <v>0.25</v>
      </c>
      <c r="AB96" s="177" t="s">
        <v>164</v>
      </c>
      <c r="AC96" s="177" t="s">
        <v>165</v>
      </c>
      <c r="AD96" s="177" t="s">
        <v>166</v>
      </c>
      <c r="AE96" s="178" t="str">
        <f>IFERROR(VLOOKUP(AF96,'4.Criterios'!$D$5:$F$9,3,1),"")</f>
        <v>Baja</v>
      </c>
      <c r="AF96" s="141">
        <f t="shared" ref="AF96" si="70">IFERROR(IF(Y96="Probabilidad",(M96*(1-X96)),IF(Y96="Impacto",M96,"")),"")</f>
        <v>0.36</v>
      </c>
      <c r="AG96" s="178" t="str">
        <f>IFERROR(VLOOKUP(AH96,'4.Criterios'!$D$14:$F$18,3,1),"")</f>
        <v>Catastrófico</v>
      </c>
      <c r="AH96" s="179">
        <f t="shared" ref="AH96" si="71">IFERROR(IF(Y96="Impacto",(O96*(1-X96)),IF(Y96="Probabilidad",O96,"")),"")</f>
        <v>1</v>
      </c>
      <c r="AI96" s="178" t="str">
        <f>IFERROR(VLOOKUP(CONCATENATE(AE96,AG96),Niveles!$B$3:$E$27,4,0),"")</f>
        <v>Extremo</v>
      </c>
      <c r="AJ96" s="431" t="str">
        <f t="shared" ref="AJ96:AN96" ca="1" si="72">OFFSET(AE95,6-COUNTBLANK(AE96:AE101),0,1,1)</f>
        <v>Baja</v>
      </c>
      <c r="AK96" s="442">
        <f t="shared" ca="1" si="72"/>
        <v>0.252</v>
      </c>
      <c r="AL96" s="419" t="str">
        <f t="shared" ca="1" si="72"/>
        <v>Mayor</v>
      </c>
      <c r="AM96" s="442">
        <f t="shared" ca="1" si="72"/>
        <v>0.75</v>
      </c>
      <c r="AN96" s="431" t="str">
        <f t="shared" ca="1" si="72"/>
        <v>Alto</v>
      </c>
      <c r="AO96" s="445">
        <f ca="1">IFERROR(VLOOKUP(CONCATENATE(AJ96,AL96),[2]Niveles!$B$3:$F$27,5,0),"")</f>
        <v>16</v>
      </c>
      <c r="AP96" s="173" t="s">
        <v>147</v>
      </c>
      <c r="AQ96" s="204" t="s">
        <v>558</v>
      </c>
      <c r="AR96" s="204" t="s">
        <v>302</v>
      </c>
      <c r="AS96" s="205">
        <v>45226</v>
      </c>
      <c r="AT96" s="223">
        <v>45217</v>
      </c>
      <c r="AU96" s="224" t="s">
        <v>311</v>
      </c>
      <c r="AV96" s="243" t="s">
        <v>151</v>
      </c>
      <c r="AW96" s="225" t="s">
        <v>559</v>
      </c>
      <c r="AX96" s="224" t="s">
        <v>560</v>
      </c>
      <c r="AY96" s="226" t="s">
        <v>561</v>
      </c>
      <c r="AZ96" s="223" t="s">
        <v>155</v>
      </c>
      <c r="BA96" s="224" t="s">
        <v>407</v>
      </c>
      <c r="BB96" s="243" t="s">
        <v>407</v>
      </c>
      <c r="BC96" s="225" t="s">
        <v>156</v>
      </c>
      <c r="BD96" s="226" t="s">
        <v>156</v>
      </c>
      <c r="BE96" s="361" t="s">
        <v>562</v>
      </c>
      <c r="BF96" s="530" t="s">
        <v>158</v>
      </c>
      <c r="BG96" s="522" t="s">
        <v>158</v>
      </c>
      <c r="BH96" s="413" t="s">
        <v>563</v>
      </c>
    </row>
    <row r="97" spans="1:60" ht="247.5" x14ac:dyDescent="0.25">
      <c r="A97" s="347" t="s">
        <v>549</v>
      </c>
      <c r="B97" s="408"/>
      <c r="C97" s="408"/>
      <c r="D97" s="408"/>
      <c r="E97" s="411"/>
      <c r="F97" s="182" t="s">
        <v>564</v>
      </c>
      <c r="G97" s="414"/>
      <c r="H97" s="408"/>
      <c r="I97" s="429"/>
      <c r="J97" s="429"/>
      <c r="K97" s="435"/>
      <c r="L97" s="432"/>
      <c r="M97" s="426"/>
      <c r="N97" s="420"/>
      <c r="O97" s="426"/>
      <c r="P97" s="432"/>
      <c r="Q97" s="446"/>
      <c r="R97" s="183">
        <v>2</v>
      </c>
      <c r="S97" s="248" t="s">
        <v>565</v>
      </c>
      <c r="T97" s="248" t="s">
        <v>566</v>
      </c>
      <c r="U97" s="248" t="s">
        <v>567</v>
      </c>
      <c r="V97" s="183" t="s">
        <v>163</v>
      </c>
      <c r="W97" s="183" t="s">
        <v>143</v>
      </c>
      <c r="X97" s="185">
        <f>IFERROR(VLOOKUP(V97,'4.Criterios'!$I$6:$K$8,3,0)+VLOOKUP(W97,'4.Criterios'!$I$9:$K$10,3,0),"")</f>
        <v>0.3</v>
      </c>
      <c r="Y97" s="186" t="str">
        <f>IFERROR(VLOOKUP(V97,Niveles!$H$25:$I$27,2,0),"")</f>
        <v>Probabilidad</v>
      </c>
      <c r="Z97" s="452"/>
      <c r="AA97" s="452"/>
      <c r="AB97" s="187" t="s">
        <v>144</v>
      </c>
      <c r="AC97" s="187" t="s">
        <v>165</v>
      </c>
      <c r="AD97" s="187" t="s">
        <v>166</v>
      </c>
      <c r="AE97" s="188" t="str">
        <f>IFERROR(VLOOKUP(AF97,'4.Criterios'!$D$5:$F$9,3,1),"")</f>
        <v>Baja</v>
      </c>
      <c r="AF97" s="142">
        <f t="shared" ref="AF97:AF101" si="73">IFERROR(IF(Y97="Probabilidad",(AF96*(1-X97)),IF(Y97="Impacto",AF96,"")),"")</f>
        <v>0.252</v>
      </c>
      <c r="AG97" s="188" t="str">
        <f>IFERROR(VLOOKUP(AH97,'4.Criterios'!$D$14:$F$18,3,1),"")</f>
        <v>Catastrófico</v>
      </c>
      <c r="AH97" s="189">
        <f t="shared" ref="AH97:AH101" si="74">IFERROR(IF(Y97="Impacto",(AH96*(1-X97)),IF(Y97="Probabilidad",AH96,"")),"")</f>
        <v>1</v>
      </c>
      <c r="AI97" s="188" t="str">
        <f>IFERROR(VLOOKUP(CONCATENATE(AE97,AG97),Niveles!$B$3:$E$27,4,0),"")</f>
        <v>Extremo</v>
      </c>
      <c r="AJ97" s="432"/>
      <c r="AK97" s="443"/>
      <c r="AL97" s="420"/>
      <c r="AM97" s="443"/>
      <c r="AN97" s="432"/>
      <c r="AO97" s="446"/>
      <c r="AP97" s="183" t="s">
        <v>147</v>
      </c>
      <c r="AQ97" s="204" t="s">
        <v>568</v>
      </c>
      <c r="AR97" s="204" t="s">
        <v>302</v>
      </c>
      <c r="AS97" s="205">
        <v>45291</v>
      </c>
      <c r="AT97" s="227">
        <v>45217</v>
      </c>
      <c r="AU97" s="228" t="s">
        <v>569</v>
      </c>
      <c r="AV97" s="239" t="s">
        <v>151</v>
      </c>
      <c r="AW97" s="230" t="s">
        <v>570</v>
      </c>
      <c r="AX97" s="228" t="s">
        <v>311</v>
      </c>
      <c r="AY97" s="231" t="s">
        <v>571</v>
      </c>
      <c r="AZ97" s="227"/>
      <c r="BA97" s="228"/>
      <c r="BB97" s="239"/>
      <c r="BC97" s="230"/>
      <c r="BD97" s="228"/>
      <c r="BE97" s="232"/>
      <c r="BF97" s="523"/>
      <c r="BG97" s="523"/>
      <c r="BH97" s="414"/>
    </row>
    <row r="98" spans="1:60" ht="49.5" x14ac:dyDescent="0.25">
      <c r="A98" s="347" t="s">
        <v>549</v>
      </c>
      <c r="B98" s="408"/>
      <c r="C98" s="408"/>
      <c r="D98" s="408"/>
      <c r="E98" s="411"/>
      <c r="F98" s="182"/>
      <c r="G98" s="414"/>
      <c r="H98" s="408"/>
      <c r="I98" s="429"/>
      <c r="J98" s="429"/>
      <c r="K98" s="435"/>
      <c r="L98" s="432"/>
      <c r="M98" s="426"/>
      <c r="N98" s="420"/>
      <c r="O98" s="426"/>
      <c r="P98" s="432"/>
      <c r="Q98" s="446"/>
      <c r="R98" s="183">
        <v>3</v>
      </c>
      <c r="S98" s="248" t="s">
        <v>572</v>
      </c>
      <c r="T98" s="248" t="s">
        <v>573</v>
      </c>
      <c r="U98" s="248" t="s">
        <v>574</v>
      </c>
      <c r="V98" s="183" t="s">
        <v>173</v>
      </c>
      <c r="W98" s="183" t="s">
        <v>143</v>
      </c>
      <c r="X98" s="185">
        <f>IFERROR(VLOOKUP(V98,'4.Criterios'!$I$6:$K$8,3,0)+VLOOKUP(W98,'4.Criterios'!$I$9:$K$10,3,0),"")</f>
        <v>0.25</v>
      </c>
      <c r="Y98" s="186" t="str">
        <f>IFERROR(VLOOKUP(V98,Niveles!$H$25:$I$27,2,0),"")</f>
        <v>Impacto</v>
      </c>
      <c r="Z98" s="452"/>
      <c r="AA98" s="452"/>
      <c r="AB98" s="187" t="s">
        <v>144</v>
      </c>
      <c r="AC98" s="187" t="s">
        <v>165</v>
      </c>
      <c r="AD98" s="187" t="s">
        <v>166</v>
      </c>
      <c r="AE98" s="188" t="str">
        <f>IFERROR(VLOOKUP(AF98,'4.Criterios'!$D$5:$F$9,3,1),"")</f>
        <v>Baja</v>
      </c>
      <c r="AF98" s="142">
        <f t="shared" si="73"/>
        <v>0.252</v>
      </c>
      <c r="AG98" s="188" t="str">
        <f>IFERROR(VLOOKUP(AH98,'4.Criterios'!$D$14:$F$18,3,1),"")</f>
        <v>Mayor</v>
      </c>
      <c r="AH98" s="189">
        <f t="shared" si="74"/>
        <v>0.75</v>
      </c>
      <c r="AI98" s="188" t="str">
        <f>IFERROR(VLOOKUP(CONCATENATE(AE98,AG98),Niveles!$B$3:$E$27,4,0),"")</f>
        <v>Alto</v>
      </c>
      <c r="AJ98" s="432"/>
      <c r="AK98" s="443"/>
      <c r="AL98" s="420"/>
      <c r="AM98" s="443"/>
      <c r="AN98" s="432"/>
      <c r="AO98" s="446"/>
      <c r="AP98" s="183"/>
      <c r="AQ98" s="180"/>
      <c r="AR98" s="180"/>
      <c r="AS98" s="181"/>
      <c r="AT98" s="227"/>
      <c r="AU98" s="228"/>
      <c r="AV98" s="239"/>
      <c r="AW98" s="230"/>
      <c r="AX98" s="228"/>
      <c r="AY98" s="231" t="s">
        <v>571</v>
      </c>
      <c r="AZ98" s="227"/>
      <c r="BA98" s="228"/>
      <c r="BB98" s="239"/>
      <c r="BC98" s="230"/>
      <c r="BD98" s="228"/>
      <c r="BE98" s="232"/>
      <c r="BF98" s="523"/>
      <c r="BG98" s="523"/>
      <c r="BH98" s="414"/>
    </row>
    <row r="99" spans="1:60" x14ac:dyDescent="0.25">
      <c r="A99" s="347" t="s">
        <v>549</v>
      </c>
      <c r="B99" s="408"/>
      <c r="C99" s="408"/>
      <c r="D99" s="408"/>
      <c r="E99" s="411"/>
      <c r="F99" s="182"/>
      <c r="G99" s="414"/>
      <c r="H99" s="408"/>
      <c r="I99" s="429"/>
      <c r="J99" s="429"/>
      <c r="K99" s="435"/>
      <c r="L99" s="432"/>
      <c r="M99" s="426"/>
      <c r="N99" s="420"/>
      <c r="O99" s="426"/>
      <c r="P99" s="432"/>
      <c r="Q99" s="446"/>
      <c r="R99" s="183">
        <v>4</v>
      </c>
      <c r="S99" s="184"/>
      <c r="T99" s="174"/>
      <c r="U99" s="184"/>
      <c r="V99" s="183"/>
      <c r="W99" s="183"/>
      <c r="X99" s="185" t="str">
        <f>IFERROR(VLOOKUP(V99,'4.Criterios'!$I$6:$K$8,3,0)+VLOOKUP(W99,'4.Criterios'!$I$9:$K$10,3,0),"")</f>
        <v/>
      </c>
      <c r="Y99" s="186" t="str">
        <f>IFERROR(VLOOKUP(V99,Niveles!$H$25:$I$27,2,0),"")</f>
        <v/>
      </c>
      <c r="Z99" s="452"/>
      <c r="AA99" s="452"/>
      <c r="AB99" s="187"/>
      <c r="AC99" s="187"/>
      <c r="AD99" s="187"/>
      <c r="AE99" s="188" t="str">
        <f>IFERROR(VLOOKUP(AF99,'4.Criterios'!$D$5:$F$9,3,1),"")</f>
        <v/>
      </c>
      <c r="AF99" s="142" t="str">
        <f t="shared" si="73"/>
        <v/>
      </c>
      <c r="AG99" s="188" t="str">
        <f>IFERROR(VLOOKUP(AH99,'4.Criterios'!$D$14:$F$18,3,1),"")</f>
        <v/>
      </c>
      <c r="AH99" s="189" t="str">
        <f t="shared" si="74"/>
        <v/>
      </c>
      <c r="AI99" s="188" t="str">
        <f>IFERROR(VLOOKUP(CONCATENATE(AE99,AG99),Niveles!$B$3:$E$27,4,0),"")</f>
        <v/>
      </c>
      <c r="AJ99" s="432"/>
      <c r="AK99" s="443"/>
      <c r="AL99" s="420"/>
      <c r="AM99" s="443"/>
      <c r="AN99" s="432"/>
      <c r="AO99" s="446"/>
      <c r="AP99" s="183"/>
      <c r="AQ99" s="180"/>
      <c r="AR99" s="180"/>
      <c r="AS99" s="181"/>
      <c r="AT99" s="227"/>
      <c r="AU99" s="228"/>
      <c r="AV99" s="239"/>
      <c r="AW99" s="230"/>
      <c r="AX99" s="228"/>
      <c r="AY99" s="231"/>
      <c r="AZ99" s="227"/>
      <c r="BA99" s="228"/>
      <c r="BB99" s="239"/>
      <c r="BC99" s="230"/>
      <c r="BD99" s="228"/>
      <c r="BE99" s="232"/>
      <c r="BF99" s="523"/>
      <c r="BG99" s="523"/>
      <c r="BH99" s="414"/>
    </row>
    <row r="100" spans="1:60" x14ac:dyDescent="0.25">
      <c r="A100" s="347" t="s">
        <v>549</v>
      </c>
      <c r="B100" s="408"/>
      <c r="C100" s="408"/>
      <c r="D100" s="408"/>
      <c r="E100" s="411"/>
      <c r="F100" s="182"/>
      <c r="G100" s="414"/>
      <c r="H100" s="408"/>
      <c r="I100" s="429"/>
      <c r="J100" s="429"/>
      <c r="K100" s="435"/>
      <c r="L100" s="432"/>
      <c r="M100" s="426"/>
      <c r="N100" s="420"/>
      <c r="O100" s="426"/>
      <c r="P100" s="432"/>
      <c r="Q100" s="446"/>
      <c r="R100" s="183">
        <v>5</v>
      </c>
      <c r="S100" s="184"/>
      <c r="T100" s="184"/>
      <c r="U100" s="184"/>
      <c r="V100" s="183"/>
      <c r="W100" s="183"/>
      <c r="X100" s="185" t="str">
        <f>IFERROR(VLOOKUP(V100,'4.Criterios'!$I$6:$K$8,3,0)+VLOOKUP(W100,'4.Criterios'!$I$9:$K$10,3,0),"")</f>
        <v/>
      </c>
      <c r="Y100" s="186" t="str">
        <f>IFERROR(VLOOKUP(V100,Niveles!$H$25:$I$27,2,0),"")</f>
        <v/>
      </c>
      <c r="Z100" s="452"/>
      <c r="AA100" s="452"/>
      <c r="AB100" s="187"/>
      <c r="AC100" s="187"/>
      <c r="AD100" s="187"/>
      <c r="AE100" s="188" t="str">
        <f>IFERROR(VLOOKUP(AF100,'4.Criterios'!$D$5:$F$9,3,1),"")</f>
        <v/>
      </c>
      <c r="AF100" s="142" t="str">
        <f t="shared" si="73"/>
        <v/>
      </c>
      <c r="AG100" s="188" t="str">
        <f>IFERROR(VLOOKUP(AH100,'4.Criterios'!$D$14:$F$18,3,1),"")</f>
        <v/>
      </c>
      <c r="AH100" s="189" t="str">
        <f t="shared" si="74"/>
        <v/>
      </c>
      <c r="AI100" s="188" t="str">
        <f>IFERROR(VLOOKUP(CONCATENATE(AE100,AG100),Niveles!$B$3:$E$27,4,0),"")</f>
        <v/>
      </c>
      <c r="AJ100" s="432"/>
      <c r="AK100" s="443"/>
      <c r="AL100" s="420"/>
      <c r="AM100" s="443"/>
      <c r="AN100" s="432"/>
      <c r="AO100" s="446"/>
      <c r="AP100" s="183"/>
      <c r="AQ100" s="180"/>
      <c r="AR100" s="180"/>
      <c r="AS100" s="181"/>
      <c r="AT100" s="227"/>
      <c r="AU100" s="228"/>
      <c r="AV100" s="239"/>
      <c r="AW100" s="230"/>
      <c r="AX100" s="228"/>
      <c r="AY100" s="231"/>
      <c r="AZ100" s="227"/>
      <c r="BA100" s="228"/>
      <c r="BB100" s="239"/>
      <c r="BC100" s="230"/>
      <c r="BD100" s="228"/>
      <c r="BE100" s="232"/>
      <c r="BF100" s="523"/>
      <c r="BG100" s="523"/>
      <c r="BH100" s="414"/>
    </row>
    <row r="101" spans="1:60" ht="17.25" thickBot="1" x14ac:dyDescent="0.3">
      <c r="A101" s="348" t="s">
        <v>549</v>
      </c>
      <c r="B101" s="409"/>
      <c r="C101" s="409"/>
      <c r="D101" s="409"/>
      <c r="E101" s="412"/>
      <c r="F101" s="198"/>
      <c r="G101" s="415"/>
      <c r="H101" s="409"/>
      <c r="I101" s="430"/>
      <c r="J101" s="430"/>
      <c r="K101" s="436"/>
      <c r="L101" s="433"/>
      <c r="M101" s="427"/>
      <c r="N101" s="421"/>
      <c r="O101" s="427"/>
      <c r="P101" s="433"/>
      <c r="Q101" s="447"/>
      <c r="R101" s="190">
        <v>6</v>
      </c>
      <c r="S101" s="191"/>
      <c r="T101" s="191"/>
      <c r="U101" s="191"/>
      <c r="V101" s="190"/>
      <c r="W101" s="190"/>
      <c r="X101" s="185" t="str">
        <f>IFERROR(VLOOKUP(V101,'4.Criterios'!$I$6:$K$8,3,0)+VLOOKUP(W101,'4.Criterios'!$I$9:$K$10,3,0),"")</f>
        <v/>
      </c>
      <c r="Y101" s="186" t="str">
        <f>IFERROR(VLOOKUP(V101,Niveles!$H$25:$I$27,2,0),"")</f>
        <v/>
      </c>
      <c r="Z101" s="453"/>
      <c r="AA101" s="453"/>
      <c r="AB101" s="192"/>
      <c r="AC101" s="192"/>
      <c r="AD101" s="192"/>
      <c r="AE101" s="193" t="str">
        <f>IFERROR(VLOOKUP(AF101,'4.Criterios'!$D$5:$F$9,3,1),"")</f>
        <v/>
      </c>
      <c r="AF101" s="143" t="str">
        <f t="shared" si="73"/>
        <v/>
      </c>
      <c r="AG101" s="193" t="str">
        <f>IFERROR(VLOOKUP(AH101,'4.Criterios'!$D$14:$F$18,3,1),"")</f>
        <v/>
      </c>
      <c r="AH101" s="194" t="str">
        <f t="shared" si="74"/>
        <v/>
      </c>
      <c r="AI101" s="193" t="str">
        <f>IFERROR(VLOOKUP(CONCATENATE(AE101,AG101),Niveles!$B$3:$E$27,4,0),"")</f>
        <v/>
      </c>
      <c r="AJ101" s="433"/>
      <c r="AK101" s="444"/>
      <c r="AL101" s="421"/>
      <c r="AM101" s="444"/>
      <c r="AN101" s="433"/>
      <c r="AO101" s="447"/>
      <c r="AP101" s="190"/>
      <c r="AQ101" s="195"/>
      <c r="AR101" s="195"/>
      <c r="AS101" s="196"/>
      <c r="AT101" s="233"/>
      <c r="AU101" s="234"/>
      <c r="AV101" s="242"/>
      <c r="AW101" s="236"/>
      <c r="AX101" s="234"/>
      <c r="AY101" s="237"/>
      <c r="AZ101" s="233"/>
      <c r="BA101" s="234"/>
      <c r="BB101" s="242"/>
      <c r="BC101" s="236"/>
      <c r="BD101" s="234"/>
      <c r="BE101" s="238"/>
      <c r="BF101" s="524"/>
      <c r="BG101" s="524"/>
      <c r="BH101" s="415"/>
    </row>
    <row r="102" spans="1:60" ht="66" x14ac:dyDescent="0.25">
      <c r="A102" s="346" t="s">
        <v>575</v>
      </c>
      <c r="B102" s="407" t="s">
        <v>576</v>
      </c>
      <c r="C102" s="407" t="s">
        <v>177</v>
      </c>
      <c r="D102" s="407" t="s">
        <v>577</v>
      </c>
      <c r="E102" s="410" t="s">
        <v>578</v>
      </c>
      <c r="F102" s="172" t="s">
        <v>579</v>
      </c>
      <c r="G102" s="413" t="str">
        <f>IF(E102&lt;&gt;"",CONCATENATE("Posibilidad de afectación ",C102," por ",D102," debido a ",E102),"")</f>
        <v>Posibilidad de afectación económica por incumplimiento de los lineamientos normativos debido a desconocimiento de las normas vigentes que rige cada proceso</v>
      </c>
      <c r="H102" s="407" t="s">
        <v>261</v>
      </c>
      <c r="I102" s="428">
        <v>2</v>
      </c>
      <c r="J102" s="428" t="s">
        <v>580</v>
      </c>
      <c r="K102" s="434" t="s">
        <v>373</v>
      </c>
      <c r="L102" s="431" t="str">
        <f>IFERROR(VLOOKUP(M102,'4.Criterios'!$E$5:$F$9,2,0),"")</f>
        <v>Muy Baja</v>
      </c>
      <c r="M102" s="425">
        <f>IF(I102&lt;&gt;"",VLOOKUP(I102,'4.Criterios'!$B$5:$F$9,4,1),"")</f>
        <v>0.2</v>
      </c>
      <c r="N102" s="419" t="str">
        <f>IFERROR(VLOOKUP(O102,'4.Criterios'!$E$14:$F$18,2,0),"")</f>
        <v>Mayor</v>
      </c>
      <c r="O102" s="425">
        <f>IFERROR(IF(C102='4.Criterios'!$B$12,VLOOKUP(K102,'4.Criterios'!$B$14:$F$18,4,0),IF(C102='4.Criterios'!$C$12,VLOOKUP(K102,'4.Criterios'!$C$14:$F$18,3,0),"")),)</f>
        <v>0.8</v>
      </c>
      <c r="P102" s="431" t="str">
        <f>IFERROR(VLOOKUP(CONCATENATE(L102,N102),Niveles!$B$3:$E$27,4,0),"")</f>
        <v>Alto</v>
      </c>
      <c r="Q102" s="445">
        <f>IFERROR(VLOOKUP(CONCATENATE(L102,N102),Niveles!$B$3:$F$27,5,0),"")</f>
        <v>13</v>
      </c>
      <c r="R102" s="173">
        <v>1</v>
      </c>
      <c r="S102" s="220" t="s">
        <v>307</v>
      </c>
      <c r="T102" s="202" t="s">
        <v>581</v>
      </c>
      <c r="U102" s="202" t="s">
        <v>582</v>
      </c>
      <c r="V102" s="177" t="s">
        <v>142</v>
      </c>
      <c r="W102" s="177" t="s">
        <v>143</v>
      </c>
      <c r="X102" s="175">
        <f>IFERROR(VLOOKUP(V102,'4.Criterios'!$I$6:$K$8,3,0)+VLOOKUP(W102,'4.Criterios'!$I$9:$K$10,3,0),"")</f>
        <v>0.4</v>
      </c>
      <c r="Y102" s="176" t="str">
        <f>IFERROR(VLOOKUP(V102,Niveles!$H$25:$I$27,2,0),"")</f>
        <v>Probabilidad</v>
      </c>
      <c r="Z102" s="451">
        <f ca="1">IFERROR(M102-AK102,"")</f>
        <v>8.0000000000000016E-2</v>
      </c>
      <c r="AA102" s="451">
        <f ca="1">IFERROR(O102-AM102,"")</f>
        <v>0.19999999999999996</v>
      </c>
      <c r="AB102" s="177" t="s">
        <v>164</v>
      </c>
      <c r="AC102" s="177" t="s">
        <v>165</v>
      </c>
      <c r="AD102" s="177" t="s">
        <v>166</v>
      </c>
      <c r="AE102" s="178" t="str">
        <f>IFERROR(VLOOKUP(AF102,'4.Criterios'!$D$5:$F$9,3,1),"")</f>
        <v>Muy Baja</v>
      </c>
      <c r="AF102" s="141">
        <f t="shared" ref="AF102" si="75">IFERROR(IF(Y102="Probabilidad",(M102*(1-X102)),IF(Y102="Impacto",M102,"")),"")</f>
        <v>0.12</v>
      </c>
      <c r="AG102" s="178" t="str">
        <f>IFERROR(VLOOKUP(AH102,'4.Criterios'!$D$14:$F$18,3,1),"")</f>
        <v>Mayor</v>
      </c>
      <c r="AH102" s="179">
        <f t="shared" ref="AH102" si="76">IFERROR(IF(Y102="Impacto",(O102*(1-X102)),IF(Y102="Probabilidad",O102,"")),"")</f>
        <v>0.8</v>
      </c>
      <c r="AI102" s="178" t="str">
        <f>IFERROR(VLOOKUP(CONCATENATE(AE102,AG102),Niveles!$B$3:$E$27,4,0),"")</f>
        <v>Alto</v>
      </c>
      <c r="AJ102" s="431" t="str">
        <f t="shared" ref="AJ102:AN102" ca="1" si="77">OFFSET(AE101,6-COUNTBLANK(AE102:AE107),0,1,1)</f>
        <v>Muy Baja</v>
      </c>
      <c r="AK102" s="442">
        <f t="shared" ca="1" si="77"/>
        <v>0.12</v>
      </c>
      <c r="AL102" s="419" t="str">
        <f t="shared" ca="1" si="77"/>
        <v>Moderado</v>
      </c>
      <c r="AM102" s="442">
        <f t="shared" ca="1" si="77"/>
        <v>0.60000000000000009</v>
      </c>
      <c r="AN102" s="431" t="str">
        <f t="shared" ca="1" si="77"/>
        <v>Moderado</v>
      </c>
      <c r="AO102" s="445">
        <f ca="1">IFERROR(VLOOKUP(CONCATENATE(AJ102,AL102),[2]Niveles!$B$3:$F$27,5,0),"")</f>
        <v>8</v>
      </c>
      <c r="AP102" s="173" t="s">
        <v>147</v>
      </c>
      <c r="AQ102" s="204" t="s">
        <v>583</v>
      </c>
      <c r="AR102" s="204" t="s">
        <v>584</v>
      </c>
      <c r="AS102" s="249">
        <v>45260</v>
      </c>
      <c r="AT102" s="223">
        <v>45217</v>
      </c>
      <c r="AU102" s="224"/>
      <c r="AV102" s="224" t="s">
        <v>151</v>
      </c>
      <c r="AW102" s="222" t="s">
        <v>585</v>
      </c>
      <c r="AX102" s="225" t="s">
        <v>586</v>
      </c>
      <c r="AY102" s="226" t="s">
        <v>587</v>
      </c>
      <c r="AZ102" s="223" t="s">
        <v>155</v>
      </c>
      <c r="BA102" s="224" t="s">
        <v>155</v>
      </c>
      <c r="BB102" s="224" t="s">
        <v>155</v>
      </c>
      <c r="BC102" s="222" t="s">
        <v>156</v>
      </c>
      <c r="BD102" s="225" t="s">
        <v>156</v>
      </c>
      <c r="BE102" s="283" t="s">
        <v>157</v>
      </c>
      <c r="BF102" s="522" t="s">
        <v>158</v>
      </c>
      <c r="BG102" s="522" t="s">
        <v>158</v>
      </c>
      <c r="BH102" s="413" t="s">
        <v>588</v>
      </c>
    </row>
    <row r="103" spans="1:60" ht="99" x14ac:dyDescent="0.25">
      <c r="A103" s="347" t="s">
        <v>575</v>
      </c>
      <c r="B103" s="408"/>
      <c r="C103" s="408"/>
      <c r="D103" s="408"/>
      <c r="E103" s="411"/>
      <c r="F103" s="182" t="s">
        <v>589</v>
      </c>
      <c r="G103" s="414"/>
      <c r="H103" s="408"/>
      <c r="I103" s="429"/>
      <c r="J103" s="429"/>
      <c r="K103" s="435"/>
      <c r="L103" s="432"/>
      <c r="M103" s="426"/>
      <c r="N103" s="420"/>
      <c r="O103" s="426"/>
      <c r="P103" s="432"/>
      <c r="Q103" s="446"/>
      <c r="R103" s="183">
        <v>2</v>
      </c>
      <c r="S103" s="248" t="s">
        <v>590</v>
      </c>
      <c r="T103" s="202" t="s">
        <v>591</v>
      </c>
      <c r="U103" s="202" t="s">
        <v>592</v>
      </c>
      <c r="V103" s="187" t="s">
        <v>173</v>
      </c>
      <c r="W103" s="187" t="s">
        <v>143</v>
      </c>
      <c r="X103" s="185">
        <f>IFERROR(VLOOKUP(V103,'4.Criterios'!$I$6:$K$8,3,0)+VLOOKUP(W103,'4.Criterios'!$I$9:$K$10,3,0),"")</f>
        <v>0.25</v>
      </c>
      <c r="Y103" s="186" t="str">
        <f>IFERROR(VLOOKUP(V103,Niveles!$H$25:$I$27,2,0),"")</f>
        <v>Impacto</v>
      </c>
      <c r="Z103" s="452"/>
      <c r="AA103" s="452"/>
      <c r="AB103" s="187" t="s">
        <v>144</v>
      </c>
      <c r="AC103" s="187" t="s">
        <v>165</v>
      </c>
      <c r="AD103" s="187" t="s">
        <v>166</v>
      </c>
      <c r="AE103" s="188" t="str">
        <f>IFERROR(VLOOKUP(AF103,'4.Criterios'!$D$5:$F$9,3,1),"")</f>
        <v>Muy Baja</v>
      </c>
      <c r="AF103" s="142">
        <f t="shared" ref="AF103:AF107" si="78">IFERROR(IF(Y103="Probabilidad",(AF102*(1-X103)),IF(Y103="Impacto",AF102,"")),"")</f>
        <v>0.12</v>
      </c>
      <c r="AG103" s="188" t="str">
        <f>IFERROR(VLOOKUP(AH103,'4.Criterios'!$D$14:$F$18,3,1),"")</f>
        <v>Moderado</v>
      </c>
      <c r="AH103" s="189">
        <f t="shared" ref="AH103:AH107" si="79">IFERROR(IF(Y103="Impacto",(AH102*(1-X103)),IF(Y103="Probabilidad",AH102,"")),"")</f>
        <v>0.60000000000000009</v>
      </c>
      <c r="AI103" s="188" t="str">
        <f>IFERROR(VLOOKUP(CONCATENATE(AE103,AG103),Niveles!$B$3:$E$27,4,0),"")</f>
        <v>Moderado</v>
      </c>
      <c r="AJ103" s="432"/>
      <c r="AK103" s="443"/>
      <c r="AL103" s="420"/>
      <c r="AM103" s="443"/>
      <c r="AN103" s="432"/>
      <c r="AO103" s="446"/>
      <c r="AP103" s="211"/>
      <c r="AQ103" s="206"/>
      <c r="AR103" s="206"/>
      <c r="AS103" s="207"/>
      <c r="AT103" s="227"/>
      <c r="AU103" s="228"/>
      <c r="AV103" s="228"/>
      <c r="AW103" s="229"/>
      <c r="AX103" s="230"/>
      <c r="AY103" s="231" t="s">
        <v>530</v>
      </c>
      <c r="AZ103" s="227"/>
      <c r="BA103" s="228"/>
      <c r="BB103" s="228"/>
      <c r="BC103" s="229"/>
      <c r="BD103" s="230"/>
      <c r="BE103" s="232"/>
      <c r="BF103" s="523"/>
      <c r="BG103" s="523"/>
      <c r="BH103" s="414"/>
    </row>
    <row r="104" spans="1:60" x14ac:dyDescent="0.25">
      <c r="A104" s="347" t="s">
        <v>575</v>
      </c>
      <c r="B104" s="408"/>
      <c r="C104" s="408"/>
      <c r="D104" s="408"/>
      <c r="E104" s="411"/>
      <c r="F104" s="182"/>
      <c r="G104" s="414"/>
      <c r="H104" s="408"/>
      <c r="I104" s="429"/>
      <c r="J104" s="429"/>
      <c r="K104" s="435"/>
      <c r="L104" s="432"/>
      <c r="M104" s="426"/>
      <c r="N104" s="420"/>
      <c r="O104" s="426"/>
      <c r="P104" s="432"/>
      <c r="Q104" s="446"/>
      <c r="R104" s="183">
        <v>3</v>
      </c>
      <c r="S104" s="184"/>
      <c r="T104" s="184"/>
      <c r="U104" s="184"/>
      <c r="V104" s="183"/>
      <c r="W104" s="183"/>
      <c r="X104" s="185" t="str">
        <f>IFERROR(VLOOKUP(V104,'4.Criterios'!$I$6:$K$8,3,0)+VLOOKUP(W104,'4.Criterios'!$I$9:$K$10,3,0),"")</f>
        <v/>
      </c>
      <c r="Y104" s="186" t="str">
        <f>IFERROR(VLOOKUP(V104,Niveles!$H$25:$I$27,2,0),"")</f>
        <v/>
      </c>
      <c r="Z104" s="452"/>
      <c r="AA104" s="452"/>
      <c r="AB104" s="187"/>
      <c r="AC104" s="187"/>
      <c r="AD104" s="187"/>
      <c r="AE104" s="188" t="str">
        <f>IFERROR(VLOOKUP(AF104,'4.Criterios'!$D$5:$F$9,3,1),"")</f>
        <v/>
      </c>
      <c r="AF104" s="142" t="str">
        <f t="shared" si="78"/>
        <v/>
      </c>
      <c r="AG104" s="188" t="str">
        <f>IFERROR(VLOOKUP(AH104,'4.Criterios'!$D$14:$F$18,3,1),"")</f>
        <v/>
      </c>
      <c r="AH104" s="189" t="str">
        <f t="shared" si="79"/>
        <v/>
      </c>
      <c r="AI104" s="188" t="str">
        <f>IFERROR(VLOOKUP(CONCATENATE(AE104,AG104),Niveles!$B$3:$E$27,4,0),"")</f>
        <v/>
      </c>
      <c r="AJ104" s="432"/>
      <c r="AK104" s="443"/>
      <c r="AL104" s="420"/>
      <c r="AM104" s="443"/>
      <c r="AN104" s="432"/>
      <c r="AO104" s="446"/>
      <c r="AP104" s="183"/>
      <c r="AQ104" s="180"/>
      <c r="AR104" s="180"/>
      <c r="AS104" s="181"/>
      <c r="AT104" s="227"/>
      <c r="AU104" s="228"/>
      <c r="AV104" s="228"/>
      <c r="AW104" s="229"/>
      <c r="AX104" s="230"/>
      <c r="AY104" s="231"/>
      <c r="AZ104" s="227"/>
      <c r="BA104" s="228"/>
      <c r="BB104" s="228"/>
      <c r="BC104" s="229"/>
      <c r="BD104" s="230"/>
      <c r="BE104" s="232"/>
      <c r="BF104" s="523"/>
      <c r="BG104" s="523"/>
      <c r="BH104" s="414"/>
    </row>
    <row r="105" spans="1:60" x14ac:dyDescent="0.25">
      <c r="A105" s="347" t="s">
        <v>575</v>
      </c>
      <c r="B105" s="408"/>
      <c r="C105" s="408"/>
      <c r="D105" s="408"/>
      <c r="E105" s="411"/>
      <c r="F105" s="182"/>
      <c r="G105" s="414"/>
      <c r="H105" s="408"/>
      <c r="I105" s="429"/>
      <c r="J105" s="429"/>
      <c r="K105" s="435"/>
      <c r="L105" s="432"/>
      <c r="M105" s="426"/>
      <c r="N105" s="420"/>
      <c r="O105" s="426"/>
      <c r="P105" s="432"/>
      <c r="Q105" s="446"/>
      <c r="R105" s="183">
        <v>4</v>
      </c>
      <c r="S105" s="215"/>
      <c r="T105" s="215"/>
      <c r="U105" s="184"/>
      <c r="V105" s="183"/>
      <c r="W105" s="183"/>
      <c r="X105" s="185" t="str">
        <f>IFERROR(VLOOKUP(V105,'4.Criterios'!$I$6:$K$8,3,0)+VLOOKUP(W105,'4.Criterios'!$I$9:$K$10,3,0),"")</f>
        <v/>
      </c>
      <c r="Y105" s="186" t="str">
        <f>IFERROR(VLOOKUP(V105,Niveles!$H$25:$I$27,2,0),"")</f>
        <v/>
      </c>
      <c r="Z105" s="452"/>
      <c r="AA105" s="452"/>
      <c r="AB105" s="187"/>
      <c r="AC105" s="187"/>
      <c r="AD105" s="187"/>
      <c r="AE105" s="188" t="str">
        <f>IFERROR(VLOOKUP(AF105,'4.Criterios'!$D$5:$F$9,3,1),"")</f>
        <v/>
      </c>
      <c r="AF105" s="142" t="str">
        <f t="shared" si="78"/>
        <v/>
      </c>
      <c r="AG105" s="188" t="str">
        <f>IFERROR(VLOOKUP(AH105,'4.Criterios'!$D$14:$F$18,3,1),"")</f>
        <v/>
      </c>
      <c r="AH105" s="189" t="str">
        <f t="shared" si="79"/>
        <v/>
      </c>
      <c r="AI105" s="188" t="str">
        <f>IFERROR(VLOOKUP(CONCATENATE(AE105,AG105),Niveles!$B$3:$E$27,4,0),"")</f>
        <v/>
      </c>
      <c r="AJ105" s="432"/>
      <c r="AK105" s="443"/>
      <c r="AL105" s="420"/>
      <c r="AM105" s="443"/>
      <c r="AN105" s="432"/>
      <c r="AO105" s="446"/>
      <c r="AP105" s="183"/>
      <c r="AQ105" s="180"/>
      <c r="AR105" s="180"/>
      <c r="AS105" s="181"/>
      <c r="AT105" s="227"/>
      <c r="AU105" s="228"/>
      <c r="AV105" s="239"/>
      <c r="AW105" s="240"/>
      <c r="AX105" s="230"/>
      <c r="AY105" s="231"/>
      <c r="AZ105" s="227"/>
      <c r="BA105" s="228"/>
      <c r="BB105" s="239"/>
      <c r="BC105" s="240"/>
      <c r="BD105" s="230"/>
      <c r="BE105" s="232"/>
      <c r="BF105" s="523"/>
      <c r="BG105" s="523"/>
      <c r="BH105" s="414"/>
    </row>
    <row r="106" spans="1:60" x14ac:dyDescent="0.25">
      <c r="A106" s="347" t="s">
        <v>575</v>
      </c>
      <c r="B106" s="408"/>
      <c r="C106" s="408"/>
      <c r="D106" s="408"/>
      <c r="E106" s="411"/>
      <c r="F106" s="182"/>
      <c r="G106" s="414"/>
      <c r="H106" s="408"/>
      <c r="I106" s="429"/>
      <c r="J106" s="429"/>
      <c r="K106" s="435"/>
      <c r="L106" s="432"/>
      <c r="M106" s="426"/>
      <c r="N106" s="420"/>
      <c r="O106" s="426"/>
      <c r="P106" s="432"/>
      <c r="Q106" s="446"/>
      <c r="R106" s="183">
        <v>5</v>
      </c>
      <c r="S106" s="184"/>
      <c r="T106" s="184"/>
      <c r="U106" s="184"/>
      <c r="V106" s="183"/>
      <c r="W106" s="183"/>
      <c r="X106" s="185" t="str">
        <f>IFERROR(VLOOKUP(V106,'4.Criterios'!$I$6:$K$8,3,0)+VLOOKUP(W106,'4.Criterios'!$I$9:$K$10,3,0),"")</f>
        <v/>
      </c>
      <c r="Y106" s="186" t="str">
        <f>IFERROR(VLOOKUP(V106,Niveles!$H$25:$I$27,2,0),"")</f>
        <v/>
      </c>
      <c r="Z106" s="452"/>
      <c r="AA106" s="452"/>
      <c r="AB106" s="187"/>
      <c r="AC106" s="187"/>
      <c r="AD106" s="187"/>
      <c r="AE106" s="188" t="str">
        <f>IFERROR(VLOOKUP(AF106,'4.Criterios'!$D$5:$F$9,3,1),"")</f>
        <v/>
      </c>
      <c r="AF106" s="142" t="str">
        <f t="shared" si="78"/>
        <v/>
      </c>
      <c r="AG106" s="188" t="str">
        <f>IFERROR(VLOOKUP(AH106,'4.Criterios'!$D$14:$F$18,3,1),"")</f>
        <v/>
      </c>
      <c r="AH106" s="189" t="str">
        <f t="shared" si="79"/>
        <v/>
      </c>
      <c r="AI106" s="188" t="str">
        <f>IFERROR(VLOOKUP(CONCATENATE(AE106,AG106),Niveles!$B$3:$E$27,4,0),"")</f>
        <v/>
      </c>
      <c r="AJ106" s="432"/>
      <c r="AK106" s="443"/>
      <c r="AL106" s="420"/>
      <c r="AM106" s="443"/>
      <c r="AN106" s="432"/>
      <c r="AO106" s="446"/>
      <c r="AP106" s="183"/>
      <c r="AQ106" s="180"/>
      <c r="AR106" s="180"/>
      <c r="AS106" s="181"/>
      <c r="AT106" s="227"/>
      <c r="AU106" s="228"/>
      <c r="AV106" s="239"/>
      <c r="AW106" s="241"/>
      <c r="AX106" s="228"/>
      <c r="AY106" s="231"/>
      <c r="AZ106" s="227"/>
      <c r="BA106" s="228"/>
      <c r="BB106" s="239"/>
      <c r="BC106" s="241"/>
      <c r="BD106" s="228"/>
      <c r="BE106" s="232"/>
      <c r="BF106" s="523"/>
      <c r="BG106" s="523"/>
      <c r="BH106" s="414"/>
    </row>
    <row r="107" spans="1:60" ht="17.25" thickBot="1" x14ac:dyDescent="0.3">
      <c r="A107" s="348" t="s">
        <v>575</v>
      </c>
      <c r="B107" s="409"/>
      <c r="C107" s="409"/>
      <c r="D107" s="409"/>
      <c r="E107" s="412"/>
      <c r="F107" s="198"/>
      <c r="G107" s="415"/>
      <c r="H107" s="409"/>
      <c r="I107" s="430"/>
      <c r="J107" s="430"/>
      <c r="K107" s="436"/>
      <c r="L107" s="433"/>
      <c r="M107" s="427"/>
      <c r="N107" s="421"/>
      <c r="O107" s="427"/>
      <c r="P107" s="433"/>
      <c r="Q107" s="447"/>
      <c r="R107" s="190">
        <v>6</v>
      </c>
      <c r="S107" s="191"/>
      <c r="T107" s="191"/>
      <c r="U107" s="191"/>
      <c r="V107" s="190"/>
      <c r="W107" s="190"/>
      <c r="X107" s="185" t="str">
        <f>IFERROR(VLOOKUP(V107,'4.Criterios'!$I$6:$K$8,3,0)+VLOOKUP(W107,'4.Criterios'!$I$9:$K$10,3,0),"")</f>
        <v/>
      </c>
      <c r="Y107" s="186" t="str">
        <f>IFERROR(VLOOKUP(V107,Niveles!$H$25:$I$27,2,0),"")</f>
        <v/>
      </c>
      <c r="Z107" s="453"/>
      <c r="AA107" s="453"/>
      <c r="AB107" s="192"/>
      <c r="AC107" s="192"/>
      <c r="AD107" s="192"/>
      <c r="AE107" s="193" t="str">
        <f>IFERROR(VLOOKUP(AF107,'4.Criterios'!$D$5:$F$9,3,1),"")</f>
        <v/>
      </c>
      <c r="AF107" s="143" t="str">
        <f t="shared" si="78"/>
        <v/>
      </c>
      <c r="AG107" s="193" t="str">
        <f>IFERROR(VLOOKUP(AH107,'4.Criterios'!$D$14:$F$18,3,1),"")</f>
        <v/>
      </c>
      <c r="AH107" s="194" t="str">
        <f t="shared" si="79"/>
        <v/>
      </c>
      <c r="AI107" s="193" t="str">
        <f>IFERROR(VLOOKUP(CONCATENATE(AE107,AG107),Niveles!$B$3:$E$27,4,0),"")</f>
        <v/>
      </c>
      <c r="AJ107" s="433"/>
      <c r="AK107" s="444"/>
      <c r="AL107" s="421"/>
      <c r="AM107" s="444"/>
      <c r="AN107" s="433"/>
      <c r="AO107" s="447"/>
      <c r="AP107" s="190"/>
      <c r="AQ107" s="195"/>
      <c r="AR107" s="195"/>
      <c r="AS107" s="196"/>
      <c r="AT107" s="233"/>
      <c r="AU107" s="234"/>
      <c r="AV107" s="242"/>
      <c r="AW107" s="236"/>
      <c r="AX107" s="234"/>
      <c r="AY107" s="237"/>
      <c r="AZ107" s="233"/>
      <c r="BA107" s="234"/>
      <c r="BB107" s="242"/>
      <c r="BC107" s="236"/>
      <c r="BD107" s="234"/>
      <c r="BE107" s="238"/>
      <c r="BF107" s="524"/>
      <c r="BG107" s="524"/>
      <c r="BH107" s="415"/>
    </row>
    <row r="108" spans="1:60" s="254" customFormat="1" ht="409.5" x14ac:dyDescent="0.25">
      <c r="A108" s="352" t="s">
        <v>575</v>
      </c>
      <c r="B108" s="518" t="s">
        <v>593</v>
      </c>
      <c r="C108" s="518" t="s">
        <v>132</v>
      </c>
      <c r="D108" s="518" t="s">
        <v>594</v>
      </c>
      <c r="E108" s="458" t="s">
        <v>595</v>
      </c>
      <c r="F108" s="221" t="s">
        <v>596</v>
      </c>
      <c r="G108" s="413" t="str">
        <f>IF(E108&lt;&gt;"",CONCATENATE("Posibilidad de afectación ",C108," por ",D108," debido a ",E108),"")</f>
        <v>Posibilidad de afectación reputacional por Interrupciones en la operación normal de la entidad debido a generación de cambios y ajustes en las metodologías y planes sin la gestión adecuada</v>
      </c>
      <c r="H108" s="518" t="s">
        <v>261</v>
      </c>
      <c r="I108" s="461">
        <v>365</v>
      </c>
      <c r="J108" s="461" t="s">
        <v>597</v>
      </c>
      <c r="K108" s="520" t="s">
        <v>263</v>
      </c>
      <c r="L108" s="431" t="str">
        <f>IFERROR(VLOOKUP(M108,'4.Criterios'!$E$5:$F$9,2,0),"")</f>
        <v>Media</v>
      </c>
      <c r="M108" s="425">
        <f>IF(I108&lt;&gt;"",VLOOKUP(I108,'4.Criterios'!$B$5:$F$9,4,1),"")</f>
        <v>0.6</v>
      </c>
      <c r="N108" s="419" t="str">
        <f>IFERROR(VLOOKUP(O108,'4.Criterios'!$E$14:$F$18,2,0),"")</f>
        <v>Mayor</v>
      </c>
      <c r="O108" s="425">
        <f>IFERROR(IF(C108='4.Criterios'!$B$12,VLOOKUP(K108,'4.Criterios'!$B$14:$F$18,4,0),IF(C108='4.Criterios'!$C$12,VLOOKUP(K108,'4.Criterios'!$C$14:$F$18,3,0),"")),)</f>
        <v>0.8</v>
      </c>
      <c r="P108" s="431" t="str">
        <f>IFERROR(VLOOKUP(CONCATENATE(L108,N108),Niveles!$B$3:$E$27,4,0),"")</f>
        <v>Alto</v>
      </c>
      <c r="Q108" s="445">
        <f>IFERROR(VLOOKUP(CONCATENATE(L108,N108),Niveles!$B$3:$F$27,5,0),"")</f>
        <v>17</v>
      </c>
      <c r="R108" s="173">
        <v>1</v>
      </c>
      <c r="S108" s="184" t="s">
        <v>598</v>
      </c>
      <c r="T108" s="174" t="s">
        <v>599</v>
      </c>
      <c r="U108" s="174" t="s">
        <v>600</v>
      </c>
      <c r="V108" s="173" t="s">
        <v>142</v>
      </c>
      <c r="W108" s="173" t="s">
        <v>143</v>
      </c>
      <c r="X108" s="292">
        <f>IFERROR(VLOOKUP(V108,'4.Criterios'!$I$6:$K$8,3,0)+VLOOKUP(W108,'4.Criterios'!$I$9:$K$10,3,0),"")</f>
        <v>0.4</v>
      </c>
      <c r="Y108" s="293" t="str">
        <f>IFERROR(VLOOKUP(V108,Niveles!$H$25:$I$27,2,0),"")</f>
        <v>Probabilidad</v>
      </c>
      <c r="Z108" s="440">
        <f ca="1">IFERROR(M108-AK108,"")</f>
        <v>0.38400000000000001</v>
      </c>
      <c r="AA108" s="440">
        <f ca="1">IFERROR(O108-AM108,"")</f>
        <v>0.19999999999999996</v>
      </c>
      <c r="AB108" s="173" t="s">
        <v>164</v>
      </c>
      <c r="AC108" s="173" t="s">
        <v>165</v>
      </c>
      <c r="AD108" s="173" t="s">
        <v>166</v>
      </c>
      <c r="AE108" s="178" t="str">
        <f>IFERROR(VLOOKUP(AF108,'4.Criterios'!$D$5:$F$9,3,1),"")</f>
        <v>Baja</v>
      </c>
      <c r="AF108" s="141">
        <f t="shared" ref="AF108" si="80">IFERROR(IF(Y108="Probabilidad",(M108*(1-X108)),IF(Y108="Impacto",M108,"")),"")</f>
        <v>0.36</v>
      </c>
      <c r="AG108" s="178" t="str">
        <f>IFERROR(VLOOKUP(AH108,'4.Criterios'!$D$14:$F$18,3,1),"")</f>
        <v>Mayor</v>
      </c>
      <c r="AH108" s="179">
        <f t="shared" ref="AH108" si="81">IFERROR(IF(Y108="Impacto",(O108*(1-X108)),IF(Y108="Probabilidad",O108,"")),"")</f>
        <v>0.8</v>
      </c>
      <c r="AI108" s="178" t="str">
        <f>IFERROR(VLOOKUP(CONCATENATE(AE108,AG108),Niveles!$B$3:$E$27,4,0),"")</f>
        <v>Alto</v>
      </c>
      <c r="AJ108" s="431" t="str">
        <f t="shared" ref="AJ108:AN108" ca="1" si="82">OFFSET(AE107,6-COUNTBLANK(AE108:AE113),0,1,1)</f>
        <v>Baja</v>
      </c>
      <c r="AK108" s="442">
        <f t="shared" ca="1" si="82"/>
        <v>0.216</v>
      </c>
      <c r="AL108" s="419" t="str">
        <f t="shared" ca="1" si="82"/>
        <v>Moderado</v>
      </c>
      <c r="AM108" s="442">
        <f t="shared" ca="1" si="82"/>
        <v>0.60000000000000009</v>
      </c>
      <c r="AN108" s="431" t="str">
        <f t="shared" ca="1" si="82"/>
        <v>Moderado</v>
      </c>
      <c r="AO108" s="445">
        <f ca="1">IFERROR(VLOOKUP(CONCATENATE(AJ108,AL108),[2]Niveles!$B$3:$F$27,5,0),"")</f>
        <v>10</v>
      </c>
      <c r="AP108" s="183" t="s">
        <v>147</v>
      </c>
      <c r="AQ108" s="180" t="s">
        <v>601</v>
      </c>
      <c r="AR108" s="180" t="s">
        <v>598</v>
      </c>
      <c r="AS108" s="181">
        <v>45289</v>
      </c>
      <c r="AT108" s="278">
        <v>45218</v>
      </c>
      <c r="AU108" s="279" t="s">
        <v>602</v>
      </c>
      <c r="AV108" s="294" t="s">
        <v>151</v>
      </c>
      <c r="AW108" s="294" t="s">
        <v>603</v>
      </c>
      <c r="AX108" s="294" t="s">
        <v>604</v>
      </c>
      <c r="AY108" s="282" t="s">
        <v>605</v>
      </c>
      <c r="AZ108" s="278" t="s">
        <v>155</v>
      </c>
      <c r="BA108" s="279" t="s">
        <v>155</v>
      </c>
      <c r="BB108" s="279" t="s">
        <v>155</v>
      </c>
      <c r="BC108" s="295" t="s">
        <v>155</v>
      </c>
      <c r="BD108" s="281" t="s">
        <v>156</v>
      </c>
      <c r="BE108" s="283" t="s">
        <v>157</v>
      </c>
      <c r="BF108" s="522" t="s">
        <v>158</v>
      </c>
      <c r="BG108" s="522" t="s">
        <v>158</v>
      </c>
      <c r="BH108" s="413" t="s">
        <v>157</v>
      </c>
    </row>
    <row r="109" spans="1:60" s="254" customFormat="1" ht="132" x14ac:dyDescent="0.25">
      <c r="A109" s="353" t="s">
        <v>575</v>
      </c>
      <c r="B109" s="519"/>
      <c r="C109" s="519"/>
      <c r="D109" s="519"/>
      <c r="E109" s="459"/>
      <c r="F109" s="217" t="s">
        <v>606</v>
      </c>
      <c r="G109" s="414"/>
      <c r="H109" s="519"/>
      <c r="I109" s="462"/>
      <c r="J109" s="462"/>
      <c r="K109" s="521"/>
      <c r="L109" s="432"/>
      <c r="M109" s="426"/>
      <c r="N109" s="420"/>
      <c r="O109" s="426"/>
      <c r="P109" s="432"/>
      <c r="Q109" s="446"/>
      <c r="R109" s="183">
        <v>2</v>
      </c>
      <c r="S109" s="184" t="s">
        <v>607</v>
      </c>
      <c r="T109" s="174" t="s">
        <v>608</v>
      </c>
      <c r="U109" s="184" t="s">
        <v>609</v>
      </c>
      <c r="V109" s="183" t="s">
        <v>142</v>
      </c>
      <c r="W109" s="183" t="s">
        <v>143</v>
      </c>
      <c r="X109" s="255">
        <f>IFERROR(VLOOKUP(V109,'4.Criterios'!$I$6:$K$8,3,0)+VLOOKUP(W109,'4.Criterios'!$I$9:$K$10,3,0),"")</f>
        <v>0.4</v>
      </c>
      <c r="Y109" s="256" t="str">
        <f>IFERROR(VLOOKUP(V109,Niveles!$H$25:$I$27,2,0),"")</f>
        <v>Probabilidad</v>
      </c>
      <c r="Z109" s="441"/>
      <c r="AA109" s="441"/>
      <c r="AB109" s="183" t="s">
        <v>164</v>
      </c>
      <c r="AC109" s="183" t="s">
        <v>165</v>
      </c>
      <c r="AD109" s="183" t="s">
        <v>166</v>
      </c>
      <c r="AE109" s="188" t="str">
        <f>IFERROR(VLOOKUP(AF109,'4.Criterios'!$D$5:$F$9,3,1),"")</f>
        <v>Baja</v>
      </c>
      <c r="AF109" s="142">
        <f t="shared" ref="AF109:AF113" si="83">IFERROR(IF(Y109="Probabilidad",(AF108*(1-X109)),IF(Y109="Impacto",AF108,"")),"")</f>
        <v>0.216</v>
      </c>
      <c r="AG109" s="188" t="str">
        <f>IFERROR(VLOOKUP(AH109,'4.Criterios'!$D$14:$F$18,3,1),"")</f>
        <v>Mayor</v>
      </c>
      <c r="AH109" s="189">
        <f t="shared" ref="AH109:AH113" si="84">IFERROR(IF(Y109="Impacto",(AH108*(1-X109)),IF(Y109="Probabilidad",AH108,"")),"")</f>
        <v>0.8</v>
      </c>
      <c r="AI109" s="188" t="str">
        <f>IFERROR(VLOOKUP(CONCATENATE(AE109,AG109),Niveles!$B$3:$E$27,4,0),"")</f>
        <v>Alto</v>
      </c>
      <c r="AJ109" s="432"/>
      <c r="AK109" s="443"/>
      <c r="AL109" s="420"/>
      <c r="AM109" s="443"/>
      <c r="AN109" s="432"/>
      <c r="AO109" s="446"/>
      <c r="AP109" s="183"/>
      <c r="AQ109" s="180"/>
      <c r="AR109" s="180"/>
      <c r="AS109" s="181"/>
      <c r="AT109" s="257"/>
      <c r="AU109" s="258"/>
      <c r="AV109" s="294"/>
      <c r="AW109" s="294"/>
      <c r="AX109" s="294" t="s">
        <v>610</v>
      </c>
      <c r="AY109" s="261" t="s">
        <v>611</v>
      </c>
      <c r="AZ109" s="257"/>
      <c r="BA109" s="258"/>
      <c r="BB109" s="258"/>
      <c r="BC109" s="294"/>
      <c r="BD109" s="260"/>
      <c r="BE109" s="262"/>
      <c r="BF109" s="523"/>
      <c r="BG109" s="523"/>
      <c r="BH109" s="414"/>
    </row>
    <row r="110" spans="1:60" s="254" customFormat="1" ht="82.5" x14ac:dyDescent="0.25">
      <c r="A110" s="353" t="s">
        <v>575</v>
      </c>
      <c r="B110" s="519"/>
      <c r="C110" s="519"/>
      <c r="D110" s="519"/>
      <c r="E110" s="459"/>
      <c r="F110" s="217" t="s">
        <v>612</v>
      </c>
      <c r="G110" s="414"/>
      <c r="H110" s="519"/>
      <c r="I110" s="462"/>
      <c r="J110" s="462"/>
      <c r="K110" s="521"/>
      <c r="L110" s="432"/>
      <c r="M110" s="426"/>
      <c r="N110" s="420"/>
      <c r="O110" s="426"/>
      <c r="P110" s="432"/>
      <c r="Q110" s="446"/>
      <c r="R110" s="183">
        <v>3</v>
      </c>
      <c r="S110" s="184" t="s">
        <v>613</v>
      </c>
      <c r="T110" s="174" t="s">
        <v>614</v>
      </c>
      <c r="U110" s="184" t="s">
        <v>615</v>
      </c>
      <c r="V110" s="183" t="s">
        <v>173</v>
      </c>
      <c r="W110" s="183" t="s">
        <v>143</v>
      </c>
      <c r="X110" s="255">
        <f>IFERROR(VLOOKUP(V110,'4.Criterios'!$I$6:$K$8,3,0)+VLOOKUP(W110,'4.Criterios'!$I$9:$K$10,3,0),"")</f>
        <v>0.25</v>
      </c>
      <c r="Y110" s="256" t="str">
        <f>IFERROR(VLOOKUP(V110,Niveles!$H$25:$I$27,2,0),"")</f>
        <v>Impacto</v>
      </c>
      <c r="Z110" s="441"/>
      <c r="AA110" s="441"/>
      <c r="AB110" s="183" t="s">
        <v>144</v>
      </c>
      <c r="AC110" s="183" t="s">
        <v>165</v>
      </c>
      <c r="AD110" s="183" t="s">
        <v>166</v>
      </c>
      <c r="AE110" s="188" t="str">
        <f>IFERROR(VLOOKUP(AF110,'4.Criterios'!$D$5:$F$9,3,1),"")</f>
        <v>Baja</v>
      </c>
      <c r="AF110" s="142">
        <f t="shared" si="83"/>
        <v>0.216</v>
      </c>
      <c r="AG110" s="188" t="str">
        <f>IFERROR(VLOOKUP(AH110,'4.Criterios'!$D$14:$F$18,3,1),"")</f>
        <v>Moderado</v>
      </c>
      <c r="AH110" s="189">
        <f t="shared" si="84"/>
        <v>0.60000000000000009</v>
      </c>
      <c r="AI110" s="188" t="str">
        <f>IFERROR(VLOOKUP(CONCATENATE(AE110,AG110),Niveles!$B$3:$E$27,4,0),"")</f>
        <v>Moderado</v>
      </c>
      <c r="AJ110" s="432"/>
      <c r="AK110" s="443"/>
      <c r="AL110" s="420"/>
      <c r="AM110" s="443"/>
      <c r="AN110" s="432"/>
      <c r="AO110" s="446"/>
      <c r="AP110" s="183"/>
      <c r="AQ110" s="180"/>
      <c r="AR110" s="180"/>
      <c r="AS110" s="181"/>
      <c r="AT110" s="257"/>
      <c r="AU110" s="258"/>
      <c r="AV110" s="258"/>
      <c r="AW110" s="294"/>
      <c r="AX110" s="260"/>
      <c r="AY110" s="231" t="s">
        <v>530</v>
      </c>
      <c r="AZ110" s="257"/>
      <c r="BA110" s="258"/>
      <c r="BB110" s="258"/>
      <c r="BC110" s="294"/>
      <c r="BD110" s="260"/>
      <c r="BE110" s="232"/>
      <c r="BF110" s="523"/>
      <c r="BG110" s="523"/>
      <c r="BH110" s="414"/>
    </row>
    <row r="111" spans="1:60" s="254" customFormat="1" x14ac:dyDescent="0.25">
      <c r="A111" s="353" t="s">
        <v>575</v>
      </c>
      <c r="B111" s="519"/>
      <c r="C111" s="519"/>
      <c r="D111" s="519"/>
      <c r="E111" s="459"/>
      <c r="F111" s="217"/>
      <c r="G111" s="414"/>
      <c r="H111" s="519"/>
      <c r="I111" s="462"/>
      <c r="J111" s="462"/>
      <c r="K111" s="521"/>
      <c r="L111" s="432"/>
      <c r="M111" s="426"/>
      <c r="N111" s="420"/>
      <c r="O111" s="426"/>
      <c r="P111" s="432"/>
      <c r="Q111" s="446"/>
      <c r="R111" s="183">
        <v>4</v>
      </c>
      <c r="S111" s="184"/>
      <c r="T111" s="184"/>
      <c r="U111" s="184"/>
      <c r="V111" s="183"/>
      <c r="W111" s="183"/>
      <c r="X111" s="255" t="str">
        <f>IFERROR(VLOOKUP(V111,'4.Criterios'!$I$6:$K$8,3,0)+VLOOKUP(W111,'4.Criterios'!$I$9:$K$10,3,0),"")</f>
        <v/>
      </c>
      <c r="Y111" s="256" t="str">
        <f>IFERROR(VLOOKUP(V111,Niveles!$H$25:$I$27,2,0),"")</f>
        <v/>
      </c>
      <c r="Z111" s="441"/>
      <c r="AA111" s="441"/>
      <c r="AB111" s="183"/>
      <c r="AC111" s="183"/>
      <c r="AD111" s="183"/>
      <c r="AE111" s="188" t="str">
        <f>IFERROR(VLOOKUP(AF111,'4.Criterios'!$D$5:$F$9,3,1),"")</f>
        <v/>
      </c>
      <c r="AF111" s="142" t="str">
        <f t="shared" si="83"/>
        <v/>
      </c>
      <c r="AG111" s="188" t="str">
        <f>IFERROR(VLOOKUP(AH111,'4.Criterios'!$D$14:$F$18,3,1),"")</f>
        <v/>
      </c>
      <c r="AH111" s="189" t="str">
        <f t="shared" si="84"/>
        <v/>
      </c>
      <c r="AI111" s="188" t="str">
        <f>IFERROR(VLOOKUP(CONCATENATE(AE111,AG111),Niveles!$B$3:$E$27,4,0),"")</f>
        <v/>
      </c>
      <c r="AJ111" s="432"/>
      <c r="AK111" s="443"/>
      <c r="AL111" s="420"/>
      <c r="AM111" s="443"/>
      <c r="AN111" s="432"/>
      <c r="AO111" s="446"/>
      <c r="AP111" s="183"/>
      <c r="AQ111" s="180"/>
      <c r="AR111" s="180"/>
      <c r="AS111" s="181"/>
      <c r="AT111" s="257"/>
      <c r="AU111" s="258"/>
      <c r="AV111" s="259"/>
      <c r="AW111" s="296"/>
      <c r="AX111" s="260"/>
      <c r="AY111" s="261"/>
      <c r="AZ111" s="257"/>
      <c r="BA111" s="258"/>
      <c r="BB111" s="259"/>
      <c r="BC111" s="296"/>
      <c r="BD111" s="260"/>
      <c r="BE111" s="262"/>
      <c r="BF111" s="523"/>
      <c r="BG111" s="523"/>
      <c r="BH111" s="414"/>
    </row>
    <row r="112" spans="1:60" s="254" customFormat="1" x14ac:dyDescent="0.25">
      <c r="A112" s="353" t="s">
        <v>575</v>
      </c>
      <c r="B112" s="519"/>
      <c r="C112" s="519"/>
      <c r="D112" s="519"/>
      <c r="E112" s="459"/>
      <c r="F112" s="217"/>
      <c r="G112" s="414"/>
      <c r="H112" s="519"/>
      <c r="I112" s="462"/>
      <c r="J112" s="462"/>
      <c r="K112" s="521"/>
      <c r="L112" s="432"/>
      <c r="M112" s="426"/>
      <c r="N112" s="420"/>
      <c r="O112" s="426"/>
      <c r="P112" s="432"/>
      <c r="Q112" s="446"/>
      <c r="R112" s="183">
        <v>5</v>
      </c>
      <c r="S112" s="184"/>
      <c r="T112" s="174"/>
      <c r="U112" s="184"/>
      <c r="V112" s="183"/>
      <c r="W112" s="183"/>
      <c r="X112" s="255" t="str">
        <f>IFERROR(VLOOKUP(V112,'4.Criterios'!$I$6:$K$8,3,0)+VLOOKUP(W112,'4.Criterios'!$I$9:$K$10,3,0),"")</f>
        <v/>
      </c>
      <c r="Y112" s="256" t="str">
        <f>IFERROR(VLOOKUP(V112,Niveles!$H$25:$I$27,2,0),"")</f>
        <v/>
      </c>
      <c r="Z112" s="441"/>
      <c r="AA112" s="441"/>
      <c r="AB112" s="183"/>
      <c r="AC112" s="183"/>
      <c r="AD112" s="183"/>
      <c r="AE112" s="188" t="str">
        <f>IFERROR(VLOOKUP(AF112,'4.Criterios'!$D$5:$F$9,3,1),"")</f>
        <v/>
      </c>
      <c r="AF112" s="142" t="str">
        <f t="shared" si="83"/>
        <v/>
      </c>
      <c r="AG112" s="188" t="str">
        <f>IFERROR(VLOOKUP(AH112,'4.Criterios'!$D$14:$F$18,3,1),"")</f>
        <v/>
      </c>
      <c r="AH112" s="189" t="str">
        <f t="shared" si="84"/>
        <v/>
      </c>
      <c r="AI112" s="188" t="str">
        <f>IFERROR(VLOOKUP(CONCATENATE(AE112,AG112),Niveles!$B$3:$E$27,4,0),"")</f>
        <v/>
      </c>
      <c r="AJ112" s="432"/>
      <c r="AK112" s="443"/>
      <c r="AL112" s="420"/>
      <c r="AM112" s="443"/>
      <c r="AN112" s="432"/>
      <c r="AO112" s="446"/>
      <c r="AP112" s="183"/>
      <c r="AQ112" s="180"/>
      <c r="AR112" s="180"/>
      <c r="AS112" s="181"/>
      <c r="AT112" s="257"/>
      <c r="AU112" s="258"/>
      <c r="AV112" s="259"/>
      <c r="AW112" s="297"/>
      <c r="AX112" s="258"/>
      <c r="AY112" s="261"/>
      <c r="AZ112" s="257"/>
      <c r="BA112" s="258"/>
      <c r="BB112" s="259"/>
      <c r="BC112" s="297"/>
      <c r="BD112" s="258"/>
      <c r="BE112" s="262"/>
      <c r="BF112" s="523"/>
      <c r="BG112" s="523"/>
      <c r="BH112" s="414"/>
    </row>
    <row r="113" spans="1:60" s="254" customFormat="1" ht="17.25" thickBot="1" x14ac:dyDescent="0.3">
      <c r="A113" s="353" t="s">
        <v>575</v>
      </c>
      <c r="B113" s="519"/>
      <c r="C113" s="519"/>
      <c r="D113" s="519"/>
      <c r="E113" s="459"/>
      <c r="F113" s="312"/>
      <c r="G113" s="414"/>
      <c r="H113" s="519"/>
      <c r="I113" s="462"/>
      <c r="J113" s="462"/>
      <c r="K113" s="521"/>
      <c r="L113" s="432"/>
      <c r="M113" s="426"/>
      <c r="N113" s="420"/>
      <c r="O113" s="426"/>
      <c r="P113" s="432"/>
      <c r="Q113" s="446"/>
      <c r="R113" s="313">
        <v>6</v>
      </c>
      <c r="S113" s="337"/>
      <c r="T113" s="314"/>
      <c r="U113" s="314"/>
      <c r="V113" s="313"/>
      <c r="W113" s="313"/>
      <c r="X113" s="315" t="str">
        <f>IFERROR(VLOOKUP(V113,'4.Criterios'!$I$6:$K$8,3,0)+VLOOKUP(W113,'4.Criterios'!$I$9:$K$10,3,0),"")</f>
        <v/>
      </c>
      <c r="Y113" s="316" t="str">
        <f>IFERROR(VLOOKUP(V113,Niveles!$H$25:$I$27,2,0),"")</f>
        <v/>
      </c>
      <c r="Z113" s="441"/>
      <c r="AA113" s="441"/>
      <c r="AB113" s="313"/>
      <c r="AC113" s="313"/>
      <c r="AD113" s="313"/>
      <c r="AE113" s="317" t="str">
        <f>IFERROR(VLOOKUP(AF113,'4.Criterios'!$D$5:$F$9,3,1),"")</f>
        <v/>
      </c>
      <c r="AF113" s="318" t="str">
        <f t="shared" si="83"/>
        <v/>
      </c>
      <c r="AG113" s="317" t="str">
        <f>IFERROR(VLOOKUP(AH113,'4.Criterios'!$D$14:$F$18,3,1),"")</f>
        <v/>
      </c>
      <c r="AH113" s="189" t="str">
        <f t="shared" si="84"/>
        <v/>
      </c>
      <c r="AI113" s="317" t="str">
        <f>IFERROR(VLOOKUP(CONCATENATE(AE113,AG113),Niveles!$B$3:$E$27,4,0),"")</f>
        <v/>
      </c>
      <c r="AJ113" s="433"/>
      <c r="AK113" s="444"/>
      <c r="AL113" s="421"/>
      <c r="AM113" s="444"/>
      <c r="AN113" s="433"/>
      <c r="AO113" s="447"/>
      <c r="AP113" s="313"/>
      <c r="AQ113" s="313"/>
      <c r="AR113" s="313"/>
      <c r="AS113" s="319"/>
      <c r="AT113" s="320"/>
      <c r="AU113" s="321"/>
      <c r="AV113" s="322"/>
      <c r="AW113" s="323"/>
      <c r="AX113" s="321"/>
      <c r="AY113" s="324"/>
      <c r="AZ113" s="320"/>
      <c r="BA113" s="321"/>
      <c r="BB113" s="322"/>
      <c r="BC113" s="323"/>
      <c r="BD113" s="321"/>
      <c r="BE113" s="325"/>
      <c r="BF113" s="523"/>
      <c r="BG113" s="523"/>
      <c r="BH113" s="414"/>
    </row>
    <row r="114" spans="1:60" ht="131.25" customHeight="1" x14ac:dyDescent="0.25">
      <c r="A114" s="346" t="s">
        <v>616</v>
      </c>
      <c r="B114" s="407" t="s">
        <v>617</v>
      </c>
      <c r="C114" s="407" t="s">
        <v>177</v>
      </c>
      <c r="D114" s="407" t="s">
        <v>618</v>
      </c>
      <c r="E114" s="410" t="s">
        <v>619</v>
      </c>
      <c r="F114" s="172" t="s">
        <v>620</v>
      </c>
      <c r="G114" s="413" t="str">
        <f>IF(E114&lt;&gt;"",CONCATENATE("Posibilidad de afectación ",C114," por ",D114," debido a ",E114),"")</f>
        <v>Posibilidad de afectación económica por Inoportunidad en los reportes o informes tributarios, contables o normativos de nivel nacional o distrital debido a errores en la interpretación normativa, novedades administrativas o cambios en cronogramas</v>
      </c>
      <c r="H114" s="407" t="s">
        <v>136</v>
      </c>
      <c r="I114" s="428">
        <v>10</v>
      </c>
      <c r="J114" s="428" t="s">
        <v>621</v>
      </c>
      <c r="K114" s="434" t="s">
        <v>622</v>
      </c>
      <c r="L114" s="431" t="str">
        <f>IFERROR(VLOOKUP(M114,'4.Criterios'!$E$5:$F$9,2,0),"")</f>
        <v>Baja</v>
      </c>
      <c r="M114" s="425">
        <f>IF(I114&lt;&gt;"",VLOOKUP(I114,'4.Criterios'!$B$5:$F$9,4,1),"")</f>
        <v>0.4</v>
      </c>
      <c r="N114" s="419" t="str">
        <f>IFERROR(VLOOKUP(O114,'4.Criterios'!$E$14:$F$18,2,0),"")</f>
        <v>Menor</v>
      </c>
      <c r="O114" s="425">
        <f>IFERROR(IF(C114='4.Criterios'!$B$12,VLOOKUP(K114,'4.Criterios'!$B$14:$F$18,4,0),IF(C114='4.Criterios'!$C$12,VLOOKUP(K114,'4.Criterios'!$C$14:$F$18,3,0),"")),)</f>
        <v>0.4</v>
      </c>
      <c r="P114" s="431" t="str">
        <f>IFERROR(VLOOKUP(CONCATENATE(L114,N114),Niveles!$B$3:$E$27,4,0),"")</f>
        <v>Moderado</v>
      </c>
      <c r="Q114" s="445">
        <f>IFERROR(VLOOKUP(CONCATENATE(L114,N114),Niveles!$B$3:$F$27,5,0),"")</f>
        <v>5</v>
      </c>
      <c r="R114" s="177">
        <v>1</v>
      </c>
      <c r="S114" s="335" t="s">
        <v>623</v>
      </c>
      <c r="T114" s="201" t="s">
        <v>624</v>
      </c>
      <c r="U114" s="201" t="s">
        <v>625</v>
      </c>
      <c r="V114" s="177" t="s">
        <v>142</v>
      </c>
      <c r="W114" s="177" t="s">
        <v>143</v>
      </c>
      <c r="X114" s="175">
        <f>IFERROR(VLOOKUP(V114,'4.Criterios'!$I$6:$K$8,3,0)+VLOOKUP(W114,'4.Criterios'!$I$9:$K$10,3,0),"")</f>
        <v>0.4</v>
      </c>
      <c r="Y114" s="176" t="str">
        <f>IFERROR(VLOOKUP(V114,Niveles!$H$25:$I$27,2,0),"")</f>
        <v>Probabilidad</v>
      </c>
      <c r="Z114" s="451">
        <f ca="1">IFERROR(M114-AK114,"")</f>
        <v>0.28240000000000004</v>
      </c>
      <c r="AA114" s="451">
        <f ca="1">IFERROR(O114-AM114,"")</f>
        <v>9.9999999999999978E-2</v>
      </c>
      <c r="AB114" s="177" t="s">
        <v>164</v>
      </c>
      <c r="AC114" s="177" t="s">
        <v>165</v>
      </c>
      <c r="AD114" s="177" t="s">
        <v>166</v>
      </c>
      <c r="AE114" s="178" t="str">
        <f>IFERROR(VLOOKUP(AF114,'4.Criterios'!$D$5:$F$9,3,1),"")</f>
        <v>Baja</v>
      </c>
      <c r="AF114" s="141">
        <f t="shared" ref="AF114" si="85">IFERROR(IF(Y114="Probabilidad",(M114*(1-X114)),IF(Y114="Impacto",M114,"")),"")</f>
        <v>0.24</v>
      </c>
      <c r="AG114" s="178" t="str">
        <f>IFERROR(VLOOKUP(AH114,'4.Criterios'!$D$14:$F$18,3,1),"")</f>
        <v>Menor</v>
      </c>
      <c r="AH114" s="179">
        <f t="shared" ref="AH114" si="86">IFERROR(IF(Y114="Impacto",(O114*(1-X114)),IF(Y114="Probabilidad",O114,"")),"")</f>
        <v>0.4</v>
      </c>
      <c r="AI114" s="178" t="str">
        <f>IFERROR(VLOOKUP(CONCATENATE(AE114,AG114),Niveles!$B$3:$E$27,4,0),"")</f>
        <v>Moderado</v>
      </c>
      <c r="AJ114" s="431" t="str">
        <f t="shared" ref="AJ114:AN114" ca="1" si="87">OFFSET(AE113,6-COUNTBLANK(AE114:AE119),0,1,1)</f>
        <v>Muy Baja</v>
      </c>
      <c r="AK114" s="442">
        <f t="shared" ca="1" si="87"/>
        <v>0.11759999999999998</v>
      </c>
      <c r="AL114" s="419" t="str">
        <f t="shared" ca="1" si="87"/>
        <v>Menor</v>
      </c>
      <c r="AM114" s="442">
        <f t="shared" ca="1" si="87"/>
        <v>0.30000000000000004</v>
      </c>
      <c r="AN114" s="431" t="str">
        <f t="shared" ca="1" si="87"/>
        <v>Bajo</v>
      </c>
      <c r="AO114" s="445">
        <f ca="1">IFERROR(VLOOKUP(CONCATENATE(AJ114,AL114),[2]Niveles!$B$3:$F$27,5,0),"")</f>
        <v>3</v>
      </c>
      <c r="AP114" s="173" t="s">
        <v>463</v>
      </c>
      <c r="AQ114" s="173"/>
      <c r="AR114" s="173"/>
      <c r="AS114" s="326"/>
      <c r="AT114" s="327"/>
      <c r="AU114" s="224"/>
      <c r="AV114" s="243"/>
      <c r="AW114" s="225"/>
      <c r="AX114" s="224" t="s">
        <v>626</v>
      </c>
      <c r="AY114" s="226" t="s">
        <v>627</v>
      </c>
      <c r="AZ114" s="327" t="s">
        <v>155</v>
      </c>
      <c r="BA114" s="224" t="s">
        <v>155</v>
      </c>
      <c r="BB114" s="243" t="s">
        <v>407</v>
      </c>
      <c r="BC114" s="222" t="s">
        <v>311</v>
      </c>
      <c r="BD114" s="360" t="s">
        <v>156</v>
      </c>
      <c r="BE114" s="359" t="s">
        <v>881</v>
      </c>
      <c r="BF114" s="522" t="s">
        <v>158</v>
      </c>
      <c r="BG114" s="522" t="s">
        <v>158</v>
      </c>
      <c r="BH114" s="413" t="s">
        <v>157</v>
      </c>
    </row>
    <row r="115" spans="1:60" ht="66" x14ac:dyDescent="0.25">
      <c r="A115" s="347" t="s">
        <v>616</v>
      </c>
      <c r="B115" s="408"/>
      <c r="C115" s="408"/>
      <c r="D115" s="408"/>
      <c r="E115" s="411"/>
      <c r="F115" s="182" t="s">
        <v>628</v>
      </c>
      <c r="G115" s="414"/>
      <c r="H115" s="408"/>
      <c r="I115" s="429"/>
      <c r="J115" s="429"/>
      <c r="K115" s="435"/>
      <c r="L115" s="432"/>
      <c r="M115" s="426"/>
      <c r="N115" s="420"/>
      <c r="O115" s="426"/>
      <c r="P115" s="432"/>
      <c r="Q115" s="446"/>
      <c r="R115" s="187">
        <v>2</v>
      </c>
      <c r="S115" s="336" t="s">
        <v>629</v>
      </c>
      <c r="T115" s="202" t="s">
        <v>630</v>
      </c>
      <c r="U115" s="202" t="s">
        <v>631</v>
      </c>
      <c r="V115" s="187" t="s">
        <v>163</v>
      </c>
      <c r="W115" s="187" t="s">
        <v>143</v>
      </c>
      <c r="X115" s="185">
        <f>IFERROR(VLOOKUP(V115,'4.Criterios'!$I$6:$K$8,3,0)+VLOOKUP(W115,'4.Criterios'!$I$9:$K$10,3,0),"")</f>
        <v>0.3</v>
      </c>
      <c r="Y115" s="186" t="str">
        <f>IFERROR(VLOOKUP(V115,Niveles!$H$25:$I$27,2,0),"")</f>
        <v>Probabilidad</v>
      </c>
      <c r="Z115" s="452"/>
      <c r="AA115" s="452"/>
      <c r="AB115" s="187" t="s">
        <v>144</v>
      </c>
      <c r="AC115" s="187" t="s">
        <v>165</v>
      </c>
      <c r="AD115" s="187" t="s">
        <v>166</v>
      </c>
      <c r="AE115" s="188" t="str">
        <f>IFERROR(VLOOKUP(AF115,'4.Criterios'!$D$5:$F$9,3,1),"")</f>
        <v>Muy Baja</v>
      </c>
      <c r="AF115" s="142">
        <f t="shared" ref="AF115:AF119" si="88">IFERROR(IF(Y115="Probabilidad",(AF114*(1-X115)),IF(Y115="Impacto",AF114,"")),"")</f>
        <v>0.16799999999999998</v>
      </c>
      <c r="AG115" s="188" t="str">
        <f>IFERROR(VLOOKUP(AH115,'4.Criterios'!$D$14:$F$18,3,1),"")</f>
        <v>Menor</v>
      </c>
      <c r="AH115" s="189">
        <f t="shared" ref="AH115:AH119" si="89">IFERROR(IF(Y115="Impacto",(AH114*(1-X115)),IF(Y115="Probabilidad",AH114,"")),"")</f>
        <v>0.4</v>
      </c>
      <c r="AI115" s="188" t="str">
        <f>IFERROR(VLOOKUP(CONCATENATE(AE115,AG115),Niveles!$B$3:$E$27,4,0),"")</f>
        <v>Bajo</v>
      </c>
      <c r="AJ115" s="432"/>
      <c r="AK115" s="443"/>
      <c r="AL115" s="420"/>
      <c r="AM115" s="443"/>
      <c r="AN115" s="432"/>
      <c r="AO115" s="446"/>
      <c r="AP115" s="183"/>
      <c r="AQ115" s="180"/>
      <c r="AR115" s="180"/>
      <c r="AS115" s="181"/>
      <c r="AT115" s="227"/>
      <c r="AU115" s="228"/>
      <c r="AV115" s="239"/>
      <c r="AW115" s="230"/>
      <c r="AX115" s="228"/>
      <c r="AY115" s="231" t="s">
        <v>632</v>
      </c>
      <c r="AZ115" s="227"/>
      <c r="BA115" s="228"/>
      <c r="BB115" s="239"/>
      <c r="BC115" s="230"/>
      <c r="BD115" s="228"/>
      <c r="BE115" s="232"/>
      <c r="BF115" s="523"/>
      <c r="BG115" s="523"/>
      <c r="BH115" s="414"/>
    </row>
    <row r="116" spans="1:60" ht="99" x14ac:dyDescent="0.25">
      <c r="A116" s="347" t="s">
        <v>616</v>
      </c>
      <c r="B116" s="408"/>
      <c r="C116" s="408"/>
      <c r="D116" s="408"/>
      <c r="E116" s="411"/>
      <c r="F116" s="182" t="s">
        <v>633</v>
      </c>
      <c r="G116" s="414"/>
      <c r="H116" s="408"/>
      <c r="I116" s="429"/>
      <c r="J116" s="429"/>
      <c r="K116" s="435"/>
      <c r="L116" s="432"/>
      <c r="M116" s="426"/>
      <c r="N116" s="420"/>
      <c r="O116" s="426"/>
      <c r="P116" s="432"/>
      <c r="Q116" s="446"/>
      <c r="R116" s="187">
        <v>3</v>
      </c>
      <c r="S116" s="336" t="s">
        <v>634</v>
      </c>
      <c r="T116" s="202" t="s">
        <v>635</v>
      </c>
      <c r="U116" s="202" t="s">
        <v>636</v>
      </c>
      <c r="V116" s="187" t="s">
        <v>163</v>
      </c>
      <c r="W116" s="187" t="s">
        <v>143</v>
      </c>
      <c r="X116" s="185">
        <f>IFERROR(VLOOKUP(V116,'4.Criterios'!$I$6:$K$8,3,0)+VLOOKUP(W116,'4.Criterios'!$I$9:$K$10,3,0),"")</f>
        <v>0.3</v>
      </c>
      <c r="Y116" s="186" t="str">
        <f>IFERROR(VLOOKUP(V116,Niveles!$H$25:$I$27,2,0),"")</f>
        <v>Probabilidad</v>
      </c>
      <c r="Z116" s="452"/>
      <c r="AA116" s="452"/>
      <c r="AB116" s="187" t="s">
        <v>164</v>
      </c>
      <c r="AC116" s="187" t="s">
        <v>165</v>
      </c>
      <c r="AD116" s="187" t="s">
        <v>166</v>
      </c>
      <c r="AE116" s="188" t="str">
        <f>IFERROR(VLOOKUP(AF116,'4.Criterios'!$D$5:$F$9,3,1),"")</f>
        <v>Muy Baja</v>
      </c>
      <c r="AF116" s="142">
        <f t="shared" si="88"/>
        <v>0.11759999999999998</v>
      </c>
      <c r="AG116" s="188" t="str">
        <f>IFERROR(VLOOKUP(AH116,'4.Criterios'!$D$14:$F$18,3,1),"")</f>
        <v>Menor</v>
      </c>
      <c r="AH116" s="189">
        <f t="shared" si="89"/>
        <v>0.4</v>
      </c>
      <c r="AI116" s="188" t="str">
        <f>IFERROR(VLOOKUP(CONCATENATE(AE116,AG116),Niveles!$B$3:$E$27,4,0),"")</f>
        <v>Bajo</v>
      </c>
      <c r="AJ116" s="432"/>
      <c r="AK116" s="443"/>
      <c r="AL116" s="420"/>
      <c r="AM116" s="443"/>
      <c r="AN116" s="432"/>
      <c r="AO116" s="446"/>
      <c r="AP116" s="183"/>
      <c r="AQ116" s="180"/>
      <c r="AR116" s="180"/>
      <c r="AS116" s="181"/>
      <c r="AT116" s="227"/>
      <c r="AU116" s="228"/>
      <c r="AV116" s="239"/>
      <c r="AW116" s="230"/>
      <c r="AX116" s="228" t="s">
        <v>637</v>
      </c>
      <c r="AY116" s="231" t="s">
        <v>638</v>
      </c>
      <c r="AZ116" s="227"/>
      <c r="BA116" s="228"/>
      <c r="BB116" s="239"/>
      <c r="BC116" s="230"/>
      <c r="BD116" s="228"/>
      <c r="BE116" s="232"/>
      <c r="BF116" s="523"/>
      <c r="BG116" s="523"/>
      <c r="BH116" s="414"/>
    </row>
    <row r="117" spans="1:60" ht="49.5" x14ac:dyDescent="0.25">
      <c r="A117" s="347" t="s">
        <v>616</v>
      </c>
      <c r="B117" s="408"/>
      <c r="C117" s="408"/>
      <c r="D117" s="408"/>
      <c r="E117" s="411"/>
      <c r="F117" s="182" t="s">
        <v>639</v>
      </c>
      <c r="G117" s="414"/>
      <c r="H117" s="408"/>
      <c r="I117" s="429"/>
      <c r="J117" s="429"/>
      <c r="K117" s="435"/>
      <c r="L117" s="432"/>
      <c r="M117" s="426"/>
      <c r="N117" s="420"/>
      <c r="O117" s="426"/>
      <c r="P117" s="432"/>
      <c r="Q117" s="446"/>
      <c r="R117" s="187">
        <v>4</v>
      </c>
      <c r="S117" s="336" t="s">
        <v>640</v>
      </c>
      <c r="T117" s="248" t="s">
        <v>641</v>
      </c>
      <c r="U117" s="248" t="s">
        <v>642</v>
      </c>
      <c r="V117" s="187" t="s">
        <v>173</v>
      </c>
      <c r="W117" s="187" t="s">
        <v>143</v>
      </c>
      <c r="X117" s="185">
        <f>IFERROR(VLOOKUP(V117,'4.Criterios'!$I$6:$K$8,3,0)+VLOOKUP(W117,'4.Criterios'!$I$9:$K$10,3,0),"")</f>
        <v>0.25</v>
      </c>
      <c r="Y117" s="186" t="str">
        <f>IFERROR(VLOOKUP(V117,Niveles!$H$25:$I$27,2,0),"")</f>
        <v>Impacto</v>
      </c>
      <c r="Z117" s="452"/>
      <c r="AA117" s="452"/>
      <c r="AB117" s="187" t="s">
        <v>164</v>
      </c>
      <c r="AC117" s="187" t="s">
        <v>165</v>
      </c>
      <c r="AD117" s="187" t="s">
        <v>166</v>
      </c>
      <c r="AE117" s="188" t="str">
        <f>IFERROR(VLOOKUP(AF117,'4.Criterios'!$D$5:$F$9,3,1),"")</f>
        <v>Muy Baja</v>
      </c>
      <c r="AF117" s="142">
        <f t="shared" si="88"/>
        <v>0.11759999999999998</v>
      </c>
      <c r="AG117" s="188" t="str">
        <f>IFERROR(VLOOKUP(AH117,'4.Criterios'!$D$14:$F$18,3,1),"")</f>
        <v>Menor</v>
      </c>
      <c r="AH117" s="189">
        <f t="shared" si="89"/>
        <v>0.30000000000000004</v>
      </c>
      <c r="AI117" s="188" t="str">
        <f>IFERROR(VLOOKUP(CONCATENATE(AE117,AG117),Niveles!$B$3:$E$27,4,0),"")</f>
        <v>Bajo</v>
      </c>
      <c r="AJ117" s="432"/>
      <c r="AK117" s="443"/>
      <c r="AL117" s="420"/>
      <c r="AM117" s="443"/>
      <c r="AN117" s="432"/>
      <c r="AO117" s="446"/>
      <c r="AP117" s="183"/>
      <c r="AQ117" s="180"/>
      <c r="AR117" s="180"/>
      <c r="AS117" s="181"/>
      <c r="AT117" s="227"/>
      <c r="AU117" s="228"/>
      <c r="AV117" s="239"/>
      <c r="AW117" s="230"/>
      <c r="AX117" s="228"/>
      <c r="AY117" s="231" t="s">
        <v>643</v>
      </c>
      <c r="AZ117" s="227"/>
      <c r="BA117" s="228"/>
      <c r="BB117" s="239"/>
      <c r="BC117" s="230"/>
      <c r="BD117" s="228"/>
      <c r="BE117" s="232"/>
      <c r="BF117" s="523"/>
      <c r="BG117" s="523"/>
      <c r="BH117" s="414"/>
    </row>
    <row r="118" spans="1:60" x14ac:dyDescent="0.25">
      <c r="A118" s="347" t="s">
        <v>616</v>
      </c>
      <c r="B118" s="408"/>
      <c r="C118" s="408"/>
      <c r="D118" s="408"/>
      <c r="E118" s="411"/>
      <c r="F118" s="213"/>
      <c r="G118" s="414"/>
      <c r="H118" s="408"/>
      <c r="I118" s="429"/>
      <c r="J118" s="429"/>
      <c r="K118" s="435"/>
      <c r="L118" s="432"/>
      <c r="M118" s="426"/>
      <c r="N118" s="420"/>
      <c r="O118" s="426"/>
      <c r="P118" s="432"/>
      <c r="Q118" s="446"/>
      <c r="R118" s="187">
        <v>5</v>
      </c>
      <c r="S118" s="202"/>
      <c r="T118" s="202"/>
      <c r="U118" s="202"/>
      <c r="V118" s="187"/>
      <c r="W118" s="187"/>
      <c r="X118" s="185" t="str">
        <f>IFERROR(VLOOKUP(V118,'4.Criterios'!$I$6:$K$8,3,0)+VLOOKUP(W118,'4.Criterios'!$I$9:$K$10,3,0),"")</f>
        <v/>
      </c>
      <c r="Y118" s="186" t="str">
        <f>IFERROR(VLOOKUP(V118,Niveles!$H$25:$I$27,2,0),"")</f>
        <v/>
      </c>
      <c r="Z118" s="452"/>
      <c r="AA118" s="452"/>
      <c r="AB118" s="187"/>
      <c r="AC118" s="187"/>
      <c r="AD118" s="187"/>
      <c r="AE118" s="188" t="str">
        <f>IFERROR(VLOOKUP(AF118,'4.Criterios'!$D$5:$F$9,3,1),"")</f>
        <v/>
      </c>
      <c r="AF118" s="142" t="str">
        <f t="shared" si="88"/>
        <v/>
      </c>
      <c r="AG118" s="188" t="str">
        <f>IFERROR(VLOOKUP(AH118,'4.Criterios'!$D$14:$F$18,3,1),"")</f>
        <v/>
      </c>
      <c r="AH118" s="189" t="str">
        <f t="shared" si="89"/>
        <v/>
      </c>
      <c r="AI118" s="188" t="str">
        <f>IFERROR(VLOOKUP(CONCATENATE(AE118,AG118),Niveles!$B$3:$E$27,4,0),"")</f>
        <v/>
      </c>
      <c r="AJ118" s="432"/>
      <c r="AK118" s="443"/>
      <c r="AL118" s="420"/>
      <c r="AM118" s="443"/>
      <c r="AN118" s="432"/>
      <c r="AO118" s="446"/>
      <c r="AP118" s="183"/>
      <c r="AQ118" s="180"/>
      <c r="AR118" s="180"/>
      <c r="AS118" s="181"/>
      <c r="AT118" s="227"/>
      <c r="AU118" s="228"/>
      <c r="AV118" s="239"/>
      <c r="AW118" s="230"/>
      <c r="AX118" s="228"/>
      <c r="AY118" s="231"/>
      <c r="AZ118" s="227"/>
      <c r="BA118" s="228"/>
      <c r="BB118" s="239"/>
      <c r="BC118" s="230"/>
      <c r="BD118" s="228"/>
      <c r="BE118" s="232"/>
      <c r="BF118" s="523"/>
      <c r="BG118" s="523"/>
      <c r="BH118" s="414"/>
    </row>
    <row r="119" spans="1:60" ht="17.25" thickBot="1" x14ac:dyDescent="0.3">
      <c r="A119" s="348" t="s">
        <v>616</v>
      </c>
      <c r="B119" s="409"/>
      <c r="C119" s="409"/>
      <c r="D119" s="409"/>
      <c r="E119" s="412"/>
      <c r="F119" s="198"/>
      <c r="G119" s="415"/>
      <c r="H119" s="409"/>
      <c r="I119" s="430"/>
      <c r="J119" s="430"/>
      <c r="K119" s="436"/>
      <c r="L119" s="433"/>
      <c r="M119" s="427"/>
      <c r="N119" s="421"/>
      <c r="O119" s="427"/>
      <c r="P119" s="433"/>
      <c r="Q119" s="447"/>
      <c r="R119" s="192">
        <v>6</v>
      </c>
      <c r="S119" s="252"/>
      <c r="T119" s="252"/>
      <c r="U119" s="203"/>
      <c r="V119" s="192"/>
      <c r="W119" s="192"/>
      <c r="X119" s="328" t="str">
        <f>IFERROR(VLOOKUP(V119,'4.Criterios'!$I$6:$K$8,3,0)+VLOOKUP(W119,'4.Criterios'!$I$9:$K$10,3,0),"")</f>
        <v/>
      </c>
      <c r="Y119" s="329" t="str">
        <f>IFERROR(VLOOKUP(V119,Niveles!$H$25:$I$27,2,0),"")</f>
        <v/>
      </c>
      <c r="Z119" s="453"/>
      <c r="AA119" s="453"/>
      <c r="AB119" s="192"/>
      <c r="AC119" s="192"/>
      <c r="AD119" s="192"/>
      <c r="AE119" s="193" t="str">
        <f>IFERROR(VLOOKUP(AF119,'4.Criterios'!$D$5:$F$9,3,1),"")</f>
        <v/>
      </c>
      <c r="AF119" s="143" t="str">
        <f t="shared" si="88"/>
        <v/>
      </c>
      <c r="AG119" s="193" t="str">
        <f>IFERROR(VLOOKUP(AH119,'4.Criterios'!$D$14:$F$18,3,1),"")</f>
        <v/>
      </c>
      <c r="AH119" s="194" t="str">
        <f t="shared" si="89"/>
        <v/>
      </c>
      <c r="AI119" s="193" t="str">
        <f>IFERROR(VLOOKUP(CONCATENATE(AE119,AG119),Niveles!$B$3:$E$27,4,0),"")</f>
        <v/>
      </c>
      <c r="AJ119" s="433"/>
      <c r="AK119" s="444"/>
      <c r="AL119" s="421"/>
      <c r="AM119" s="444"/>
      <c r="AN119" s="433"/>
      <c r="AO119" s="447"/>
      <c r="AP119" s="190"/>
      <c r="AQ119" s="190"/>
      <c r="AR119" s="190"/>
      <c r="AS119" s="330"/>
      <c r="AT119" s="233"/>
      <c r="AU119" s="234"/>
      <c r="AV119" s="242"/>
      <c r="AW119" s="236"/>
      <c r="AX119" s="234"/>
      <c r="AY119" s="237"/>
      <c r="AZ119" s="233"/>
      <c r="BA119" s="234"/>
      <c r="BB119" s="242"/>
      <c r="BC119" s="236"/>
      <c r="BD119" s="234"/>
      <c r="BE119" s="238"/>
      <c r="BF119" s="524"/>
      <c r="BG119" s="524"/>
      <c r="BH119" s="415"/>
    </row>
  </sheetData>
  <sheetProtection autoFilter="0"/>
  <protectedRanges>
    <protectedRange algorithmName="SHA-512" hashValue="2cwbXB1gfNhyd5Qi8ruJz6rElyNwycdmu2HsCFMx6fFUmYYmerO60AdODHu+YaertFqS74i3wVGprsFU/7ec5g==" saltValue="aGitTY3u+C7UOW2L9nQYFw==" spinCount="100000" sqref="S20:V20" name="Rango1"/>
    <protectedRange algorithmName="SHA-512" hashValue="2cwbXB1gfNhyd5Qi8ruJz6rElyNwycdmu2HsCFMx6fFUmYYmerO60AdODHu+YaertFqS74i3wVGprsFU/7ec5g==" saltValue="aGitTY3u+C7UOW2L9nQYFw==" spinCount="100000" sqref="S37:U37" name="Rango1_1"/>
  </protectedRanges>
  <dataConsolidate/>
  <mergeCells count="517">
    <mergeCell ref="BF114:BF119"/>
    <mergeCell ref="BG114:BG119"/>
    <mergeCell ref="BH114:BH119"/>
    <mergeCell ref="BF4:BH4"/>
    <mergeCell ref="BF96:BF101"/>
    <mergeCell ref="BG96:BG101"/>
    <mergeCell ref="BH96:BH101"/>
    <mergeCell ref="BF102:BF107"/>
    <mergeCell ref="BG102:BG107"/>
    <mergeCell ref="BH102:BH107"/>
    <mergeCell ref="BF108:BF113"/>
    <mergeCell ref="BG108:BG113"/>
    <mergeCell ref="BH108:BH113"/>
    <mergeCell ref="BF78:BF83"/>
    <mergeCell ref="BG78:BG83"/>
    <mergeCell ref="BH78:BH83"/>
    <mergeCell ref="BF84:BF89"/>
    <mergeCell ref="BG84:BG89"/>
    <mergeCell ref="BH84:BH89"/>
    <mergeCell ref="BF90:BF95"/>
    <mergeCell ref="BG90:BG95"/>
    <mergeCell ref="BH90:BH95"/>
    <mergeCell ref="BF60:BF65"/>
    <mergeCell ref="BG60:BG65"/>
    <mergeCell ref="BH60:BH65"/>
    <mergeCell ref="BF66:BF71"/>
    <mergeCell ref="BG66:BG71"/>
    <mergeCell ref="BH66:BH71"/>
    <mergeCell ref="BF72:BF77"/>
    <mergeCell ref="BG72:BG77"/>
    <mergeCell ref="BH72:BH77"/>
    <mergeCell ref="BF42:BF47"/>
    <mergeCell ref="BG42:BG47"/>
    <mergeCell ref="BH42:BH47"/>
    <mergeCell ref="BF48:BF53"/>
    <mergeCell ref="BG48:BG53"/>
    <mergeCell ref="BH48:BH53"/>
    <mergeCell ref="BF54:BF59"/>
    <mergeCell ref="BG54:BG59"/>
    <mergeCell ref="BH54:BH59"/>
    <mergeCell ref="BF24:BF29"/>
    <mergeCell ref="BG24:BG29"/>
    <mergeCell ref="BH24:BH29"/>
    <mergeCell ref="BF30:BF35"/>
    <mergeCell ref="BG30:BG35"/>
    <mergeCell ref="BH30:BH35"/>
    <mergeCell ref="BF36:BF41"/>
    <mergeCell ref="BG36:BG41"/>
    <mergeCell ref="BH36:BH41"/>
    <mergeCell ref="BF6:BF11"/>
    <mergeCell ref="BG6:BG11"/>
    <mergeCell ref="BH6:BH11"/>
    <mergeCell ref="BF12:BF17"/>
    <mergeCell ref="BG12:BG17"/>
    <mergeCell ref="BH12:BH17"/>
    <mergeCell ref="BF18:BF23"/>
    <mergeCell ref="BG18:BG23"/>
    <mergeCell ref="BH18:BH23"/>
    <mergeCell ref="Z18:Z23"/>
    <mergeCell ref="Z60:Z65"/>
    <mergeCell ref="A2:A4"/>
    <mergeCell ref="AN108:AN113"/>
    <mergeCell ref="AO108:AO113"/>
    <mergeCell ref="B108:B113"/>
    <mergeCell ref="C108:C113"/>
    <mergeCell ref="D108:D113"/>
    <mergeCell ref="E108:E113"/>
    <mergeCell ref="G108:G113"/>
    <mergeCell ref="H108:H113"/>
    <mergeCell ref="I108:I113"/>
    <mergeCell ref="J108:J113"/>
    <mergeCell ref="K108:K113"/>
    <mergeCell ref="L108:L113"/>
    <mergeCell ref="M108:M113"/>
    <mergeCell ref="N108:N113"/>
    <mergeCell ref="O108:O113"/>
    <mergeCell ref="P108:P113"/>
    <mergeCell ref="Q108:Q113"/>
    <mergeCell ref="Z108:Z113"/>
    <mergeCell ref="D18:D23"/>
    <mergeCell ref="E18:E23"/>
    <mergeCell ref="J78:J83"/>
    <mergeCell ref="C18:C23"/>
    <mergeCell ref="C96:C101"/>
    <mergeCell ref="K78:K83"/>
    <mergeCell ref="P90:P95"/>
    <mergeCell ref="Q90:Q95"/>
    <mergeCell ref="I18:I23"/>
    <mergeCell ref="L18:L23"/>
    <mergeCell ref="M18:M23"/>
    <mergeCell ref="K18:K23"/>
    <mergeCell ref="M24:M29"/>
    <mergeCell ref="K24:K29"/>
    <mergeCell ref="L42:L47"/>
    <mergeCell ref="E42:E47"/>
    <mergeCell ref="E24:E29"/>
    <mergeCell ref="J24:J29"/>
    <mergeCell ref="L24:L29"/>
    <mergeCell ref="G18:G23"/>
    <mergeCell ref="H18:H23"/>
    <mergeCell ref="J42:J47"/>
    <mergeCell ref="K42:K47"/>
    <mergeCell ref="Q30:Q35"/>
    <mergeCell ref="J66:J71"/>
    <mergeCell ref="J72:J77"/>
    <mergeCell ref="G66:G71"/>
    <mergeCell ref="AP2:AS2"/>
    <mergeCell ref="AT2:AY2"/>
    <mergeCell ref="AT3:AY3"/>
    <mergeCell ref="AX4:AY4"/>
    <mergeCell ref="AT4:AW4"/>
    <mergeCell ref="AZ2:BE2"/>
    <mergeCell ref="R2:AD2"/>
    <mergeCell ref="AE2:AO2"/>
    <mergeCell ref="N18:N23"/>
    <mergeCell ref="O18:O23"/>
    <mergeCell ref="P18:P23"/>
    <mergeCell ref="Q18:Q23"/>
    <mergeCell ref="AO18:AO23"/>
    <mergeCell ref="AL6:AL11"/>
    <mergeCell ref="L2:Q2"/>
    <mergeCell ref="AO6:AO11"/>
    <mergeCell ref="AL12:AL17"/>
    <mergeCell ref="R4:U4"/>
    <mergeCell ref="R3:AD3"/>
    <mergeCell ref="V4:Y4"/>
    <mergeCell ref="L3:Q4"/>
    <mergeCell ref="AE3:AO4"/>
    <mergeCell ref="AL18:AL23"/>
    <mergeCell ref="AN18:AN23"/>
    <mergeCell ref="AZ3:BE4"/>
    <mergeCell ref="AQ4:AS4"/>
    <mergeCell ref="AP3:AS3"/>
    <mergeCell ref="H24:H29"/>
    <mergeCell ref="I24:I29"/>
    <mergeCell ref="O24:O29"/>
    <mergeCell ref="P24:P29"/>
    <mergeCell ref="O36:O41"/>
    <mergeCell ref="H30:H35"/>
    <mergeCell ref="I30:I35"/>
    <mergeCell ref="L30:L35"/>
    <mergeCell ref="K30:K35"/>
    <mergeCell ref="J30:J35"/>
    <mergeCell ref="J18:J23"/>
    <mergeCell ref="N24:N29"/>
    <mergeCell ref="B3:K4"/>
    <mergeCell ref="B18:B23"/>
    <mergeCell ref="AA30:AA35"/>
    <mergeCell ref="AK18:AK23"/>
    <mergeCell ref="AM18:AM23"/>
    <mergeCell ref="AJ24:AJ29"/>
    <mergeCell ref="AO24:AO29"/>
    <mergeCell ref="AJ18:AJ23"/>
    <mergeCell ref="Z4:AA4"/>
    <mergeCell ref="B2:K2"/>
    <mergeCell ref="AB4:AD4"/>
    <mergeCell ref="AJ60:AJ65"/>
    <mergeCell ref="AM102:AM107"/>
    <mergeCell ref="AM42:AM47"/>
    <mergeCell ref="AA96:AA101"/>
    <mergeCell ref="AA84:AA89"/>
    <mergeCell ref="AA42:AA47"/>
    <mergeCell ref="O102:O107"/>
    <mergeCell ref="P102:P107"/>
    <mergeCell ref="Q42:Q47"/>
    <mergeCell ref="AJ102:AJ107"/>
    <mergeCell ref="AL102:AL107"/>
    <mergeCell ref="O42:O47"/>
    <mergeCell ref="Q102:Q107"/>
    <mergeCell ref="P42:P47"/>
    <mergeCell ref="Z96:Z101"/>
    <mergeCell ref="AK102:AK107"/>
    <mergeCell ref="Q84:Q89"/>
    <mergeCell ref="AJ84:AJ89"/>
    <mergeCell ref="AK84:AK89"/>
    <mergeCell ref="O48:O53"/>
    <mergeCell ref="B60:B65"/>
    <mergeCell ref="Q48:Q53"/>
    <mergeCell ref="B102:B107"/>
    <mergeCell ref="C102:C107"/>
    <mergeCell ref="D102:D107"/>
    <mergeCell ref="E102:E107"/>
    <mergeCell ref="G102:G107"/>
    <mergeCell ref="H102:H107"/>
    <mergeCell ref="I102:I107"/>
    <mergeCell ref="P84:P89"/>
    <mergeCell ref="J84:J89"/>
    <mergeCell ref="L84:L89"/>
    <mergeCell ref="M84:M89"/>
    <mergeCell ref="K84:K89"/>
    <mergeCell ref="N84:N89"/>
    <mergeCell ref="J96:J101"/>
    <mergeCell ref="O90:O95"/>
    <mergeCell ref="B84:B89"/>
    <mergeCell ref="H84:H89"/>
    <mergeCell ref="I84:I89"/>
    <mergeCell ref="M102:M107"/>
    <mergeCell ref="I90:I95"/>
    <mergeCell ref="K90:K95"/>
    <mergeCell ref="H90:H95"/>
    <mergeCell ref="B66:B71"/>
    <mergeCell ref="G60:G65"/>
    <mergeCell ref="H60:H65"/>
    <mergeCell ref="I60:I65"/>
    <mergeCell ref="C84:C89"/>
    <mergeCell ref="D84:D89"/>
    <mergeCell ref="D66:D71"/>
    <mergeCell ref="E66:E71"/>
    <mergeCell ref="AA48:AA53"/>
    <mergeCell ref="P60:P65"/>
    <mergeCell ref="K72:K77"/>
    <mergeCell ref="C66:C71"/>
    <mergeCell ref="C60:C65"/>
    <mergeCell ref="D60:D65"/>
    <mergeCell ref="E60:E65"/>
    <mergeCell ref="B78:B83"/>
    <mergeCell ref="J60:J65"/>
    <mergeCell ref="L60:L65"/>
    <mergeCell ref="K60:K65"/>
    <mergeCell ref="M60:M65"/>
    <mergeCell ref="N60:N65"/>
    <mergeCell ref="AA54:AA59"/>
    <mergeCell ref="E84:E89"/>
    <mergeCell ref="G84:G89"/>
    <mergeCell ref="AN24:AN29"/>
    <mergeCell ref="P36:P41"/>
    <mergeCell ref="Q36:Q41"/>
    <mergeCell ref="Z36:Z41"/>
    <mergeCell ref="B24:B29"/>
    <mergeCell ref="B30:B35"/>
    <mergeCell ref="C30:C35"/>
    <mergeCell ref="D30:D35"/>
    <mergeCell ref="B96:B101"/>
    <mergeCell ref="I42:I47"/>
    <mergeCell ref="D96:D101"/>
    <mergeCell ref="E96:E101"/>
    <mergeCell ref="G96:G101"/>
    <mergeCell ref="H96:H101"/>
    <mergeCell ref="I96:I101"/>
    <mergeCell ref="D54:D59"/>
    <mergeCell ref="E54:E59"/>
    <mergeCell ref="G54:G59"/>
    <mergeCell ref="H54:H59"/>
    <mergeCell ref="I54:I59"/>
    <mergeCell ref="B90:B95"/>
    <mergeCell ref="C90:C95"/>
    <mergeCell ref="C72:C77"/>
    <mergeCell ref="B72:B77"/>
    <mergeCell ref="AJ30:AJ35"/>
    <mergeCell ref="C24:C29"/>
    <mergeCell ref="D24:D29"/>
    <mergeCell ref="G24:G29"/>
    <mergeCell ref="N30:N35"/>
    <mergeCell ref="O30:O35"/>
    <mergeCell ref="B42:B47"/>
    <mergeCell ref="C42:C47"/>
    <mergeCell ref="D42:D47"/>
    <mergeCell ref="G42:G47"/>
    <mergeCell ref="H42:H47"/>
    <mergeCell ref="M30:M35"/>
    <mergeCell ref="AA24:AA29"/>
    <mergeCell ref="G36:G41"/>
    <mergeCell ref="H36:H41"/>
    <mergeCell ref="I36:I41"/>
    <mergeCell ref="J36:J41"/>
    <mergeCell ref="L36:L41"/>
    <mergeCell ref="N42:N47"/>
    <mergeCell ref="M42:M47"/>
    <mergeCell ref="AJ42:AJ47"/>
    <mergeCell ref="E30:E35"/>
    <mergeCell ref="G30:G35"/>
    <mergeCell ref="AJ36:AJ41"/>
    <mergeCell ref="D114:D119"/>
    <mergeCell ref="E114:E119"/>
    <mergeCell ref="G114:G119"/>
    <mergeCell ref="Z90:Z95"/>
    <mergeCell ref="H72:H77"/>
    <mergeCell ref="I72:I77"/>
    <mergeCell ref="J90:J95"/>
    <mergeCell ref="L72:L77"/>
    <mergeCell ref="L90:L95"/>
    <mergeCell ref="D72:D77"/>
    <mergeCell ref="E72:E77"/>
    <mergeCell ref="G72:G77"/>
    <mergeCell ref="Z72:Z77"/>
    <mergeCell ref="D90:D95"/>
    <mergeCell ref="E90:E95"/>
    <mergeCell ref="G90:G95"/>
    <mergeCell ref="M114:M119"/>
    <mergeCell ref="Z84:Z89"/>
    <mergeCell ref="P78:P83"/>
    <mergeCell ref="N102:N107"/>
    <mergeCell ref="J102:J107"/>
    <mergeCell ref="K102:K107"/>
    <mergeCell ref="L102:L107"/>
    <mergeCell ref="M90:M95"/>
    <mergeCell ref="AN6:AN11"/>
    <mergeCell ref="AK78:AK83"/>
    <mergeCell ref="AL78:AL83"/>
    <mergeCell ref="AM6:AM11"/>
    <mergeCell ref="AA18:AA23"/>
    <mergeCell ref="AA60:AA65"/>
    <mergeCell ref="M36:M41"/>
    <mergeCell ref="AK30:AK35"/>
    <mergeCell ref="AL30:AL35"/>
    <mergeCell ref="AM30:AM35"/>
    <mergeCell ref="Z42:Z47"/>
    <mergeCell ref="P30:P35"/>
    <mergeCell ref="Z24:Z29"/>
    <mergeCell ref="AL24:AL29"/>
    <mergeCell ref="Q24:Q29"/>
    <mergeCell ref="AK24:AK29"/>
    <mergeCell ref="AM24:AM29"/>
    <mergeCell ref="Z30:Z35"/>
    <mergeCell ref="AM78:AM83"/>
    <mergeCell ref="AN78:AN83"/>
    <mergeCell ref="Q78:Q83"/>
    <mergeCell ref="M78:M83"/>
    <mergeCell ref="N78:N83"/>
    <mergeCell ref="O78:O83"/>
    <mergeCell ref="I114:I119"/>
    <mergeCell ref="J114:J119"/>
    <mergeCell ref="J6:J11"/>
    <mergeCell ref="M48:M53"/>
    <mergeCell ref="O84:O89"/>
    <mergeCell ref="K96:K101"/>
    <mergeCell ref="N96:N101"/>
    <mergeCell ref="O96:O101"/>
    <mergeCell ref="P72:P77"/>
    <mergeCell ref="L66:L71"/>
    <mergeCell ref="K66:K71"/>
    <mergeCell ref="J54:J59"/>
    <mergeCell ref="N48:N53"/>
    <mergeCell ref="O66:O71"/>
    <mergeCell ref="P66:P71"/>
    <mergeCell ref="K54:K59"/>
    <mergeCell ref="L54:L59"/>
    <mergeCell ref="M12:M17"/>
    <mergeCell ref="P114:P119"/>
    <mergeCell ref="I78:I83"/>
    <mergeCell ref="Q114:Q119"/>
    <mergeCell ref="AJ114:AJ119"/>
    <mergeCell ref="P54:P59"/>
    <mergeCell ref="Q54:Q59"/>
    <mergeCell ref="L114:L119"/>
    <mergeCell ref="Q72:Q77"/>
    <mergeCell ref="N72:N77"/>
    <mergeCell ref="O72:O77"/>
    <mergeCell ref="M72:M77"/>
    <mergeCell ref="AA102:AA107"/>
    <mergeCell ref="Z102:Z107"/>
    <mergeCell ref="Z66:Z71"/>
    <mergeCell ref="Q60:Q65"/>
    <mergeCell ref="AA66:AA71"/>
    <mergeCell ref="AJ78:AJ83"/>
    <mergeCell ref="AA78:AA83"/>
    <mergeCell ref="Q66:Q71"/>
    <mergeCell ref="N90:N95"/>
    <mergeCell ref="L96:L101"/>
    <mergeCell ref="M96:M101"/>
    <mergeCell ref="L78:L83"/>
    <mergeCell ref="P96:P101"/>
    <mergeCell ref="Q96:Q101"/>
    <mergeCell ref="Z78:Z83"/>
    <mergeCell ref="Z54:Z59"/>
    <mergeCell ref="AL60:AL65"/>
    <mergeCell ref="AN60:AN65"/>
    <mergeCell ref="AK60:AK65"/>
    <mergeCell ref="AM60:AM65"/>
    <mergeCell ref="AJ72:AJ77"/>
    <mergeCell ref="H48:H53"/>
    <mergeCell ref="O60:O65"/>
    <mergeCell ref="M54:M59"/>
    <mergeCell ref="N54:N59"/>
    <mergeCell ref="O54:O59"/>
    <mergeCell ref="Z48:Z53"/>
    <mergeCell ref="H66:H71"/>
    <mergeCell ref="I66:I71"/>
    <mergeCell ref="P48:P53"/>
    <mergeCell ref="B12:B17"/>
    <mergeCell ref="AA6:AA11"/>
    <mergeCell ref="O12:O17"/>
    <mergeCell ref="P12:P17"/>
    <mergeCell ref="Q12:Q17"/>
    <mergeCell ref="C12:C17"/>
    <mergeCell ref="J12:J17"/>
    <mergeCell ref="B6:B11"/>
    <mergeCell ref="C6:C11"/>
    <mergeCell ref="D6:D11"/>
    <mergeCell ref="E6:E11"/>
    <mergeCell ref="G6:G11"/>
    <mergeCell ref="H6:H11"/>
    <mergeCell ref="I6:I11"/>
    <mergeCell ref="L6:L11"/>
    <mergeCell ref="M6:M11"/>
    <mergeCell ref="AA12:AA17"/>
    <mergeCell ref="K12:K17"/>
    <mergeCell ref="N12:N17"/>
    <mergeCell ref="Z12:Z17"/>
    <mergeCell ref="AO30:AO35"/>
    <mergeCell ref="AL84:AL89"/>
    <mergeCell ref="AM84:AM89"/>
    <mergeCell ref="AN84:AN89"/>
    <mergeCell ref="AN36:AN41"/>
    <mergeCell ref="AM48:AM53"/>
    <mergeCell ref="AN48:AN53"/>
    <mergeCell ref="AK48:AK53"/>
    <mergeCell ref="AL48:AL53"/>
    <mergeCell ref="AO48:AO53"/>
    <mergeCell ref="AL72:AL77"/>
    <mergeCell ref="AM54:AM59"/>
    <mergeCell ref="AN54:AN59"/>
    <mergeCell ref="AO54:AO59"/>
    <mergeCell ref="AK66:AK71"/>
    <mergeCell ref="AO60:AO65"/>
    <mergeCell ref="AN30:AN35"/>
    <mergeCell ref="AN42:AN47"/>
    <mergeCell ref="AL42:AL47"/>
    <mergeCell ref="AK42:AK47"/>
    <mergeCell ref="AO42:AO47"/>
    <mergeCell ref="AK36:AK41"/>
    <mergeCell ref="AO72:AO77"/>
    <mergeCell ref="AK54:AK59"/>
    <mergeCell ref="AM114:AM119"/>
    <mergeCell ref="AN114:AN119"/>
    <mergeCell ref="AO114:AO119"/>
    <mergeCell ref="AK90:AK95"/>
    <mergeCell ref="AJ90:AJ95"/>
    <mergeCell ref="AK72:AK77"/>
    <mergeCell ref="AM108:AM113"/>
    <mergeCell ref="AJ48:AJ53"/>
    <mergeCell ref="AO90:AO95"/>
    <mergeCell ref="AM90:AM95"/>
    <mergeCell ref="AN90:AN95"/>
    <mergeCell ref="AJ54:AJ59"/>
    <mergeCell ref="AJ66:AJ71"/>
    <mergeCell ref="AL54:AL59"/>
    <mergeCell ref="AO78:AO83"/>
    <mergeCell ref="AO84:AO89"/>
    <mergeCell ref="AJ96:AJ101"/>
    <mergeCell ref="AK114:AK119"/>
    <mergeCell ref="AL114:AL119"/>
    <mergeCell ref="AN96:AN101"/>
    <mergeCell ref="AK96:AK101"/>
    <mergeCell ref="AL96:AL101"/>
    <mergeCell ref="AA114:AA119"/>
    <mergeCell ref="AN12:AN17"/>
    <mergeCell ref="AL36:AL41"/>
    <mergeCell ref="AL108:AL113"/>
    <mergeCell ref="AM12:AM17"/>
    <mergeCell ref="AO36:AO41"/>
    <mergeCell ref="AO12:AO17"/>
    <mergeCell ref="AA36:AA41"/>
    <mergeCell ref="AN102:AN107"/>
    <mergeCell ref="AO102:AO107"/>
    <mergeCell ref="AM72:AM77"/>
    <mergeCell ref="AN72:AN77"/>
    <mergeCell ref="AA72:AA77"/>
    <mergeCell ref="AA90:AA95"/>
    <mergeCell ref="AL90:AL95"/>
    <mergeCell ref="AL66:AL71"/>
    <mergeCell ref="AM66:AM71"/>
    <mergeCell ref="AN66:AN71"/>
    <mergeCell ref="AO66:AO71"/>
    <mergeCell ref="AO96:AO101"/>
    <mergeCell ref="AM96:AM101"/>
    <mergeCell ref="AM36:AM41"/>
    <mergeCell ref="AJ12:AJ17"/>
    <mergeCell ref="AK12:AK17"/>
    <mergeCell ref="B114:B119"/>
    <mergeCell ref="C114:C119"/>
    <mergeCell ref="AA108:AA113"/>
    <mergeCell ref="AJ108:AJ113"/>
    <mergeCell ref="AK108:AK113"/>
    <mergeCell ref="N6:N11"/>
    <mergeCell ref="O6:O11"/>
    <mergeCell ref="P6:P11"/>
    <mergeCell ref="Q6:Q11"/>
    <mergeCell ref="AK6:AK11"/>
    <mergeCell ref="AJ6:AJ11"/>
    <mergeCell ref="H114:H119"/>
    <mergeCell ref="D12:D17"/>
    <mergeCell ref="E12:E17"/>
    <mergeCell ref="G12:G17"/>
    <mergeCell ref="H12:H17"/>
    <mergeCell ref="K6:K11"/>
    <mergeCell ref="Z114:Z119"/>
    <mergeCell ref="Z6:Z11"/>
    <mergeCell ref="K114:K119"/>
    <mergeCell ref="N114:N119"/>
    <mergeCell ref="O114:O119"/>
    <mergeCell ref="I12:I17"/>
    <mergeCell ref="L12:L17"/>
    <mergeCell ref="B54:B59"/>
    <mergeCell ref="C54:C59"/>
    <mergeCell ref="D78:D83"/>
    <mergeCell ref="E78:E83"/>
    <mergeCell ref="G78:G83"/>
    <mergeCell ref="H78:H83"/>
    <mergeCell ref="C78:C83"/>
    <mergeCell ref="K36:K41"/>
    <mergeCell ref="N36:N41"/>
    <mergeCell ref="B36:B41"/>
    <mergeCell ref="M66:M71"/>
    <mergeCell ref="N66:N71"/>
    <mergeCell ref="B48:B53"/>
    <mergeCell ref="C48:C53"/>
    <mergeCell ref="D48:D53"/>
    <mergeCell ref="E48:E53"/>
    <mergeCell ref="G48:G53"/>
    <mergeCell ref="I48:I53"/>
    <mergeCell ref="L48:L53"/>
    <mergeCell ref="J48:J53"/>
    <mergeCell ref="K48:K53"/>
    <mergeCell ref="C36:C41"/>
    <mergeCell ref="D36:D41"/>
    <mergeCell ref="E36:E41"/>
  </mergeCells>
  <conditionalFormatting sqref="C6:C119">
    <cfRule type="cellIs" dxfId="298" priority="251" operator="equal">
      <formula>"reputacional"</formula>
    </cfRule>
    <cfRule type="cellIs" dxfId="297" priority="252" operator="equal">
      <formula>"económica"</formula>
    </cfRule>
  </conditionalFormatting>
  <conditionalFormatting sqref="Q6">
    <cfRule type="cellIs" dxfId="296" priority="29" operator="equal">
      <formula>"Extremo"</formula>
    </cfRule>
    <cfRule type="cellIs" dxfId="295" priority="30" operator="equal">
      <formula>"Alto"</formula>
    </cfRule>
    <cfRule type="cellIs" dxfId="294" priority="31" operator="equal">
      <formula>"Moderado"</formula>
    </cfRule>
    <cfRule type="cellIs" dxfId="293" priority="32" operator="equal">
      <formula>"Bajo"</formula>
    </cfRule>
  </conditionalFormatting>
  <conditionalFormatting sqref="Q12 Q18 Q24 Q30 Q36 Q42 Q48 Q54 Q60 Q66 Q72 Q78 Q84 Q90 Q96 Q102 Q108 Q114">
    <cfRule type="cellIs" dxfId="292" priority="2059" operator="equal">
      <formula>"Extremo"</formula>
    </cfRule>
    <cfRule type="cellIs" dxfId="291" priority="2060" operator="equal">
      <formula>"Alto"</formula>
    </cfRule>
    <cfRule type="cellIs" dxfId="290" priority="2061" operator="equal">
      <formula>"Moderado"</formula>
    </cfRule>
    <cfRule type="cellIs" dxfId="289" priority="2062" operator="equal">
      <formula>"Bajo"</formula>
    </cfRule>
  </conditionalFormatting>
  <conditionalFormatting sqref="Z6:AA6 Z12:AA12 Z18:AA18 Z24:AA24 Z42:AA42 Z48:AA48 Z54:AA54 Z60:AA60 Z66:AA66 Z72:AA72 Z78:AA78 Z84:AA84 Z90:AA90 Z96:AA96 Z102:AA102 Z114:AA114">
    <cfRule type="cellIs" dxfId="288" priority="304" operator="equal">
      <formula>"Extremo"</formula>
    </cfRule>
    <cfRule type="cellIs" dxfId="287" priority="305" operator="equal">
      <formula>"Alto"</formula>
    </cfRule>
    <cfRule type="cellIs" dxfId="286" priority="306" operator="equal">
      <formula>"Moderado"</formula>
    </cfRule>
    <cfRule type="cellIs" dxfId="285" priority="307" operator="equal">
      <formula>"Bajo"</formula>
    </cfRule>
  </conditionalFormatting>
  <conditionalFormatting sqref="Z30:AA30">
    <cfRule type="cellIs" dxfId="284" priority="247" operator="equal">
      <formula>"Extremo"</formula>
    </cfRule>
    <cfRule type="cellIs" dxfId="283" priority="248" operator="equal">
      <formula>"Alto"</formula>
    </cfRule>
    <cfRule type="cellIs" dxfId="282" priority="249" operator="equal">
      <formula>"Moderado"</formula>
    </cfRule>
    <cfRule type="cellIs" dxfId="281" priority="250" operator="equal">
      <formula>"Bajo"</formula>
    </cfRule>
  </conditionalFormatting>
  <conditionalFormatting sqref="Z36:AA36">
    <cfRule type="cellIs" dxfId="280" priority="91" operator="equal">
      <formula>"Extremo"</formula>
    </cfRule>
    <cfRule type="cellIs" dxfId="279" priority="92" operator="equal">
      <formula>"Alto"</formula>
    </cfRule>
    <cfRule type="cellIs" dxfId="278" priority="93" operator="equal">
      <formula>"Moderado"</formula>
    </cfRule>
    <cfRule type="cellIs" dxfId="277" priority="94" operator="equal">
      <formula>"Bajo"</formula>
    </cfRule>
  </conditionalFormatting>
  <conditionalFormatting sqref="Z108:AA108">
    <cfRule type="cellIs" dxfId="276" priority="257" operator="equal">
      <formula>"Extremo"</formula>
    </cfRule>
    <cfRule type="cellIs" dxfId="275" priority="258" operator="equal">
      <formula>"Alto"</formula>
    </cfRule>
    <cfRule type="cellIs" dxfId="274" priority="259" operator="equal">
      <formula>"Moderado"</formula>
    </cfRule>
    <cfRule type="cellIs" dxfId="273" priority="260" operator="equal">
      <formula>"Bajo"</formula>
    </cfRule>
  </conditionalFormatting>
  <conditionalFormatting sqref="AK6 AK12 AK18 AK24 AK30 AK36 AK42 AK48 AK54 AK60 AK66 AK72 AK78 AK84 AK90 AK96 AK102 AK108 AK114">
    <cfRule type="cellIs" dxfId="272" priority="10" operator="equal">
      <formula>"Muy Alta"</formula>
    </cfRule>
    <cfRule type="cellIs" dxfId="271" priority="11" operator="equal">
      <formula>"Alta"</formula>
    </cfRule>
    <cfRule type="cellIs" dxfId="270" priority="12" operator="equal">
      <formula>"Media"</formula>
    </cfRule>
    <cfRule type="cellIs" dxfId="269" priority="13" operator="equal">
      <formula>"Baja"</formula>
    </cfRule>
    <cfRule type="cellIs" dxfId="268" priority="14" operator="equal">
      <formula>"Muy Baja"</formula>
    </cfRule>
  </conditionalFormatting>
  <conditionalFormatting sqref="AM6 AM12 AM18 AM24 AM30 AM36 AM42 AM48 AM54 AM60 AM66 AM72 AM78 AM84 AM90 AM96 AM102 AM108 AM114">
    <cfRule type="cellIs" dxfId="267" priority="5" operator="equal">
      <formula>"Catastrófico"</formula>
    </cfRule>
    <cfRule type="cellIs" dxfId="266" priority="6" operator="equal">
      <formula>"Mayor"</formula>
    </cfRule>
    <cfRule type="cellIs" dxfId="265" priority="7" operator="equal">
      <formula>"Moderado"</formula>
    </cfRule>
    <cfRule type="cellIs" dxfId="264" priority="8" operator="equal">
      <formula>"Menor"</formula>
    </cfRule>
    <cfRule type="cellIs" dxfId="263" priority="9" operator="equal">
      <formula>"Leve"</formula>
    </cfRule>
  </conditionalFormatting>
  <conditionalFormatting sqref="AO6 AO12 AO18 AO24 AO30 AO36 AO42 AO48 AO54 AO60 AO66 AO72 AO78 AO84 AO90 AO96 AO102 AO108 AO114">
    <cfRule type="cellIs" dxfId="262" priority="1" operator="equal">
      <formula>"Extremo"</formula>
    </cfRule>
    <cfRule type="cellIs" dxfId="261" priority="2" operator="equal">
      <formula>"Alto"</formula>
    </cfRule>
    <cfRule type="cellIs" dxfId="260" priority="3" operator="equal">
      <formula>"Moderado"</formula>
    </cfRule>
    <cfRule type="cellIs" dxfId="259" priority="4" operator="equal">
      <formula>"Bajo"</formula>
    </cfRule>
  </conditionalFormatting>
  <dataValidations count="14">
    <dataValidation allowBlank="1" showInputMessage="1" showErrorMessage="1" error="Recuerde que las acciones se generan bajo la medida de mitigar el riesgo" sqref="AQ89:AR89 AR20:AR23 AR68:AR71 AR47 AQ115:AR119 AQ7:AR11 AR14:AR17 AR98:AR101 AQ104:AR107 AQ25:AR29 AR38:AR42 AQ73 AQ65:AR65 AQ110:AR113 AW42:AX44 AP78 AQ13:AQ17 AQ37:AQ41 AQ97:AQ101 AQ19:AQ23 AQ74:AR77 AR44 AQ91 AQ92:AR95 AQ44:AQ47 AQ67:AQ71 AY6 AQ31:AR35 AQ49:AR59 AQ79:AR83 AW48 AY9:AY53 AW61 AY56:AY119" xr:uid="{AA7D4B46-F998-44E3-AD4A-7AD7BD41026D}"/>
    <dataValidation type="date" allowBlank="1" showInputMessage="1" showErrorMessage="1" sqref="AS98:AS101 AS104:AS107 AS25:AS29 AS19:AS23 AS61:AS65 AS67:AS71 AS73:AS77 AS45:AS47 AS7:AS17 AT84:AT107 AS31:AS35 AS36:AT41 AT42:AT47 AS48:AT59 AT60:AT77 AS78:AT83 AS85:AS89 AS91:AS95 AS108:AT119 AT6:AT35" xr:uid="{00000000-0002-0000-0400-000000000000}">
      <formula1>44197</formula1>
      <formula2>47818</formula2>
    </dataValidation>
    <dataValidation type="list" allowBlank="1" showInputMessage="1" showErrorMessage="1" sqref="AP6:AP77 AP79:AP119" xr:uid="{00000000-0002-0000-0400-000002000000}">
      <formula1>"Aceptar,Evitar,Reducir (compartir),Reducir (mitigar)"</formula1>
    </dataValidation>
    <dataValidation type="list" allowBlank="1" showInputMessage="1" showErrorMessage="1" sqref="H6:H119" xr:uid="{00000000-0002-0000-0400-000001000000}">
      <formula1>"Daños activos físicos,Ejecución y administración de procesos,Fallas tecnológicas,Fraude externo,Fraude interno,Relaciones laborales,Usuarios, productos y prácticas organizacionales"</formula1>
    </dataValidation>
    <dataValidation type="list" allowBlank="1" showInputMessage="1" showErrorMessage="1" sqref="AV6:AV119" xr:uid="{00000000-0002-0000-0400-000003000000}">
      <formula1>"En curso,Finalizada,Vencida"</formula1>
    </dataValidation>
    <dataValidation type="list" allowBlank="1" showInputMessage="1" showErrorMessage="1" sqref="V6:V119" xr:uid="{00000000-0002-0000-0400-000004000000}">
      <formula1>"Correctivo,Detectivo,Preventivo"</formula1>
    </dataValidation>
    <dataValidation type="list" allowBlank="1" showInputMessage="1" showErrorMessage="1" sqref="W6:W119" xr:uid="{00000000-0002-0000-0400-000005000000}">
      <formula1>"Automático,Manual"</formula1>
    </dataValidation>
    <dataValidation type="list" allowBlank="1" showInputMessage="1" showErrorMessage="1" sqref="AB6:AB119" xr:uid="{00000000-0002-0000-0400-000006000000}">
      <formula1>"Documentado,Sin documentar"</formula1>
    </dataValidation>
    <dataValidation type="list" allowBlank="1" showInputMessage="1" showErrorMessage="1" sqref="AC6:AC119" xr:uid="{00000000-0002-0000-0400-000007000000}">
      <formula1>"Aleatoria,Continua"</formula1>
    </dataValidation>
    <dataValidation type="list" allowBlank="1" showInputMessage="1" showErrorMessage="1" sqref="AD6:AD119" xr:uid="{00000000-0002-0000-0400-000008000000}">
      <formula1>"Con registro,Sin registro"</formula1>
    </dataValidation>
    <dataValidation type="list" allowBlank="1" showInputMessage="1" showErrorMessage="1" sqref="C6:C119" xr:uid="{00000000-0002-0000-0400-000009000000}">
      <formula1>"económica,reputacional"</formula1>
    </dataValidation>
    <dataValidation type="list" allowBlank="1" showInputMessage="1" showErrorMessage="1" sqref="AZ115:BC119 AZ6:BB114 BC6:BC77 BC79:BC113" xr:uid="{00000000-0002-0000-0400-00000A000000}">
      <formula1>"SI,Parcialmente,NO"</formula1>
    </dataValidation>
    <dataValidation type="list" allowBlank="1" showInputMessage="1" showErrorMessage="1" sqref="BD6:BD119" xr:uid="{00000000-0002-0000-0400-00000B000000}">
      <formula1>"SI,NO"</formula1>
    </dataValidation>
    <dataValidation type="list" allowBlank="1" showInputMessage="1" showErrorMessage="1" sqref="K6:K119" xr:uid="{00000000-0002-0000-0400-00000C000000}">
      <formula1>INDIRECT(C6)</formula1>
    </dataValidation>
  </dataValidations>
  <hyperlinks>
    <hyperlink ref="AX78" r:id="rId1" xr:uid="{A0F12383-5BDF-423C-8639-106467F93C41}"/>
    <hyperlink ref="AX79" r:id="rId2" xr:uid="{F1704EB7-F876-4FF0-9E65-D6D4A4E92202}"/>
    <hyperlink ref="AX80" r:id="rId3" xr:uid="{EC8367D3-05F6-4AA5-97BB-63DB965B81AA}"/>
    <hyperlink ref="AX81" r:id="rId4" xr:uid="{12BEC09F-8293-4F0A-A9E0-5C72E2B0B153}"/>
    <hyperlink ref="AU6" r:id="rId5" xr:uid="{69F01B93-C8D8-46BC-81F4-0B21BF6B29CD}"/>
  </hyperlinks>
  <pageMargins left="0.7" right="0.7" top="0.75" bottom="0.75" header="0.3" footer="0.3"/>
  <pageSetup orientation="portrait" r:id="rId6"/>
  <drawing r:id="rId7"/>
  <extLst>
    <ext xmlns:x14="http://schemas.microsoft.com/office/spreadsheetml/2009/9/main" uri="{78C0D931-6437-407d-A8EE-F0AAD7539E65}">
      <x14:conditionalFormattings>
        <x14:conditionalFormatting xmlns:xm="http://schemas.microsoft.com/office/excel/2006/main">
          <x14:cfRule type="cellIs" priority="2767" operator="equal" id="{5B312937-9C31-40E0-800F-31264938B6FA}">
            <xm:f>Niveles!$I$7</xm:f>
            <x14:dxf>
              <fill>
                <patternFill>
                  <bgColor theme="8" tint="0.39994506668294322"/>
                </patternFill>
              </fill>
            </x14:dxf>
          </x14:cfRule>
          <x14:cfRule type="cellIs" priority="2768" operator="equal" id="{998D33E6-920E-4BE9-8AC0-3D83B1915063}">
            <xm:f>Niveles!$I$6</xm:f>
            <x14:dxf>
              <fill>
                <patternFill>
                  <bgColor rgb="FFCCFFCC"/>
                </patternFill>
              </fill>
            </x14:dxf>
          </x14:cfRule>
          <x14:cfRule type="cellIs" priority="2769" operator="equal" id="{02DC790E-E1BF-44D9-9500-A33B7EA2FC99}">
            <xm:f>Niveles!$I$5</xm:f>
            <x14:dxf>
              <fill>
                <patternFill>
                  <bgColor rgb="FFFFFF99"/>
                </patternFill>
              </fill>
            </x14:dxf>
          </x14:cfRule>
          <x14:cfRule type="cellIs" priority="2770" operator="equal" id="{D813AD4D-1F77-40CD-BC6E-D012CD38BF88}">
            <xm:f>Niveles!$I$4</xm:f>
            <x14:dxf>
              <fill>
                <patternFill>
                  <bgColor theme="9" tint="0.39994506668294322"/>
                </patternFill>
              </fill>
            </x14:dxf>
          </x14:cfRule>
          <x14:cfRule type="cellIs" priority="2771" operator="equal" id="{52DC5B9B-D087-4BAC-BEBC-884ACFE4DA9B}">
            <xm:f>Niveles!$I$3</xm:f>
            <x14:dxf>
              <fill>
                <patternFill>
                  <bgColor theme="5" tint="0.39994506668294322"/>
                </patternFill>
              </fill>
            </x14:dxf>
          </x14:cfRule>
          <xm:sqref>L6:L119 AE6:AE119 AJ6:AJ119</xm:sqref>
        </x14:conditionalFormatting>
        <x14:conditionalFormatting xmlns:xm="http://schemas.microsoft.com/office/excel/2006/main">
          <x14:cfRule type="cellIs" priority="2782" operator="equal" id="{94FDCAA8-0929-448C-B027-965B83E34F86}">
            <xm:f>Niveles!$J$8</xm:f>
            <x14:dxf>
              <fill>
                <patternFill>
                  <bgColor theme="8" tint="0.39994506668294322"/>
                </patternFill>
              </fill>
            </x14:dxf>
          </x14:cfRule>
          <x14:cfRule type="cellIs" priority="2783" operator="equal" id="{11C13CB3-203E-4C02-B14F-721E24A8F5F6}">
            <xm:f>Niveles!$K$8</xm:f>
            <x14:dxf>
              <fill>
                <patternFill>
                  <bgColor rgb="FFCCFFCC"/>
                </patternFill>
              </fill>
            </x14:dxf>
          </x14:cfRule>
          <x14:cfRule type="cellIs" priority="2784" operator="equal" id="{AA18BEB7-D3E1-43A7-85F3-400E21B7AEA6}">
            <xm:f>Niveles!$L$8</xm:f>
            <x14:dxf>
              <fill>
                <patternFill>
                  <bgColor rgb="FFFFFF99"/>
                </patternFill>
              </fill>
            </x14:dxf>
          </x14:cfRule>
          <x14:cfRule type="cellIs" priority="2785" operator="equal" id="{133E9DC7-601C-463E-99C1-50C591EE726C}">
            <xm:f>Niveles!$M$8</xm:f>
            <x14:dxf>
              <fill>
                <patternFill>
                  <bgColor theme="9" tint="0.39994506668294322"/>
                </patternFill>
              </fill>
            </x14:dxf>
          </x14:cfRule>
          <x14:cfRule type="cellIs" priority="2786" operator="equal" id="{335A4653-1C68-4FAE-9E9A-1A90F9E517E6}">
            <xm:f>Niveles!$N$8</xm:f>
            <x14:dxf>
              <fill>
                <patternFill>
                  <bgColor theme="5" tint="0.39994506668294322"/>
                </patternFill>
              </fill>
            </x14:dxf>
          </x14:cfRule>
          <xm:sqref>N6:N119 AG6:AG119 AL6:AL119</xm:sqref>
        </x14:conditionalFormatting>
        <x14:conditionalFormatting xmlns:xm="http://schemas.microsoft.com/office/excel/2006/main">
          <x14:cfRule type="cellIs" priority="2787" operator="equal" id="{2BCC9036-484D-4871-A305-E5AC778CCC7E}">
            <xm:f>Niveles!$N$20</xm:f>
            <x14:dxf>
              <fill>
                <patternFill>
                  <bgColor rgb="FFCCFFCC"/>
                </patternFill>
              </fill>
            </x14:dxf>
          </x14:cfRule>
          <x14:cfRule type="cellIs" priority="2788" operator="equal" id="{462E99B5-B110-482E-8141-9DBAE17CD3EA}">
            <xm:f>Niveles!$N$21</xm:f>
            <x14:dxf>
              <fill>
                <patternFill>
                  <bgColor rgb="FFFFFF99"/>
                </patternFill>
              </fill>
            </x14:dxf>
          </x14:cfRule>
          <x14:cfRule type="cellIs" priority="2789" operator="equal" id="{92F33DC9-6740-4A92-9367-71D7AD1DF0D7}">
            <xm:f>Niveles!$N$22</xm:f>
            <x14:dxf>
              <fill>
                <patternFill>
                  <bgColor theme="9" tint="0.39994506668294322"/>
                </patternFill>
              </fill>
            </x14:dxf>
          </x14:cfRule>
          <x14:cfRule type="cellIs" priority="2790" operator="equal" id="{CB68302C-80A0-4F50-BCEC-D899AE125C6E}">
            <xm:f>Niveles!$N$23</xm:f>
            <x14:dxf>
              <fill>
                <patternFill>
                  <bgColor theme="5" tint="0.39994506668294322"/>
                </patternFill>
              </fill>
            </x14:dxf>
          </x14:cfRule>
          <xm:sqref>P6:P119 AI6:AI119 AN6:AN119</xm:sqref>
        </x14:conditionalFormatting>
      </x14:conditionalFormattings>
    </ext>
    <ext xmlns:x14="http://schemas.microsoft.com/office/spreadsheetml/2009/9/main" uri="{CCE6A557-97BC-4b89-ADB6-D9C93CAAB3DF}">
      <x14:dataValidations xmlns:xm="http://schemas.microsoft.com/office/excel/2006/main" count="3">
        <x14:dataValidation type="custom" allowBlank="1" showInputMessage="1" showErrorMessage="1" error="Recuerde que las acciones se generan bajo la medida de mitigar el riesgo" xr:uid="{00000000-0002-0000-0400-00000E000000}">
          <x14:formula1>
            <xm:f>IF(OR(AP103=Niveles!#REF!,AP103=Niveles!#REF!,AP103=Niveles!#REF!),ISBLANK(AP103),ISTEXT(AP103))</xm:f>
          </x14:formula1>
          <xm:sqref>AR103 AR109</xm:sqref>
        </x14:dataValidation>
        <x14:dataValidation type="list" allowBlank="1" showInputMessage="1" showErrorMessage="1" xr:uid="{00000000-0002-0000-0400-000011000000}">
          <x14:formula1>
            <xm:f>Niveles!$P$29:$P$41</xm:f>
          </x14:formula1>
          <xm:sqref>A6:A29 A36:A119</xm:sqref>
        </x14:dataValidation>
        <x14:dataValidation type="custom" allowBlank="1" showInputMessage="1" showErrorMessage="1" error="Recuerde que las acciones se generan bajo la medida de mitigar el riesgo" xr:uid="{00000000-0002-0000-0400-000012000000}">
          <x14:formula1>
            <xm:f>IF(OR(AV7=Niveles!#REF!,AV7=Niveles!#REF!,AV7=Niveles!#REF!),ISBLANK(AV7),ISTEXT(AV7))</xm:f>
          </x14:formula1>
          <xm:sqref>BE25:BE29 BE79:BE83 BE115:BE119 BE19:BE23 BE61:BE65 BE55:BE59 BE85:BE89 BE91:BE95 BE7:BE17 BE37:BE53 BE67:BE77 BE97:BE101 BE103:BE107 BE109:BE113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5BB27-1E0A-40BD-9BF5-8BB09B879B87}">
  <dimension ref="B1:F27"/>
  <sheetViews>
    <sheetView workbookViewId="0">
      <selection activeCell="E23" sqref="E23"/>
    </sheetView>
  </sheetViews>
  <sheetFormatPr baseColWidth="10" defaultColWidth="11.42578125" defaultRowHeight="15" x14ac:dyDescent="0.25"/>
  <cols>
    <col min="3" max="3" width="18.140625" customWidth="1"/>
    <col min="4" max="4" width="30.140625" style="153" customWidth="1"/>
    <col min="7" max="7" width="30.28515625" customWidth="1"/>
  </cols>
  <sheetData>
    <row r="1" spans="2:6" x14ac:dyDescent="0.25">
      <c r="B1" s="341"/>
      <c r="C1" s="341"/>
      <c r="D1" s="342" t="s">
        <v>644</v>
      </c>
      <c r="E1" s="341" t="s">
        <v>128</v>
      </c>
    </row>
    <row r="2" spans="2:6" x14ac:dyDescent="0.25">
      <c r="B2" s="343" t="s">
        <v>645</v>
      </c>
      <c r="C2" s="343" t="s">
        <v>646</v>
      </c>
      <c r="D2" s="344" t="s">
        <v>647</v>
      </c>
      <c r="E2" s="343" t="s">
        <v>647</v>
      </c>
      <c r="F2" s="340"/>
    </row>
    <row r="3" spans="2:6" x14ac:dyDescent="0.25">
      <c r="B3" s="343" t="s">
        <v>648</v>
      </c>
      <c r="C3" s="343" t="s">
        <v>649</v>
      </c>
      <c r="D3" s="344" t="s">
        <v>647</v>
      </c>
      <c r="E3" s="343" t="s">
        <v>647</v>
      </c>
      <c r="F3" s="340"/>
    </row>
    <row r="4" spans="2:6" x14ac:dyDescent="0.25">
      <c r="B4" s="343"/>
      <c r="C4" s="343" t="s">
        <v>646</v>
      </c>
      <c r="D4" s="344" t="s">
        <v>647</v>
      </c>
      <c r="E4" s="343" t="s">
        <v>647</v>
      </c>
      <c r="F4" s="340"/>
    </row>
    <row r="5" spans="2:6" ht="45" x14ac:dyDescent="0.25">
      <c r="B5" s="343" t="s">
        <v>650</v>
      </c>
      <c r="C5" s="345" t="s">
        <v>651</v>
      </c>
      <c r="D5" s="344" t="s">
        <v>647</v>
      </c>
      <c r="E5" s="343" t="s">
        <v>647</v>
      </c>
      <c r="F5" s="340"/>
    </row>
    <row r="6" spans="2:6" x14ac:dyDescent="0.25">
      <c r="B6" s="343" t="s">
        <v>652</v>
      </c>
      <c r="C6" s="343" t="s">
        <v>235</v>
      </c>
      <c r="D6" s="344" t="s">
        <v>653</v>
      </c>
      <c r="E6" s="343" t="s">
        <v>647</v>
      </c>
      <c r="F6" s="340"/>
    </row>
    <row r="7" spans="2:6" x14ac:dyDescent="0.25">
      <c r="B7" s="343" t="s">
        <v>654</v>
      </c>
      <c r="C7" s="343" t="s">
        <v>655</v>
      </c>
      <c r="D7" s="344" t="s">
        <v>647</v>
      </c>
      <c r="E7" s="343" t="s">
        <v>647</v>
      </c>
      <c r="F7" s="340"/>
    </row>
    <row r="8" spans="2:6" x14ac:dyDescent="0.25">
      <c r="B8" s="343" t="s">
        <v>656</v>
      </c>
      <c r="C8" s="343" t="s">
        <v>655</v>
      </c>
      <c r="D8" s="344" t="s">
        <v>647</v>
      </c>
      <c r="E8" s="343" t="s">
        <v>647</v>
      </c>
      <c r="F8" s="340"/>
    </row>
    <row r="9" spans="2:6" x14ac:dyDescent="0.25">
      <c r="B9" s="343"/>
      <c r="C9" s="343" t="s">
        <v>549</v>
      </c>
      <c r="D9" s="344" t="s">
        <v>647</v>
      </c>
      <c r="E9" s="343" t="s">
        <v>647</v>
      </c>
      <c r="F9" s="340"/>
    </row>
    <row r="10" spans="2:6" x14ac:dyDescent="0.25">
      <c r="B10" s="343" t="s">
        <v>657</v>
      </c>
      <c r="C10" s="343" t="s">
        <v>658</v>
      </c>
      <c r="D10" s="344" t="s">
        <v>647</v>
      </c>
      <c r="E10" s="343" t="s">
        <v>647</v>
      </c>
      <c r="F10" s="340"/>
    </row>
    <row r="11" spans="2:6" x14ac:dyDescent="0.25">
      <c r="B11" s="343"/>
      <c r="C11" s="343" t="s">
        <v>659</v>
      </c>
      <c r="D11" s="344" t="s">
        <v>647</v>
      </c>
      <c r="E11" s="343" t="s">
        <v>647</v>
      </c>
      <c r="F11" s="340"/>
    </row>
    <row r="12" spans="2:6" x14ac:dyDescent="0.25">
      <c r="B12" s="343"/>
      <c r="C12" s="343" t="s">
        <v>649</v>
      </c>
      <c r="D12" s="344" t="s">
        <v>647</v>
      </c>
      <c r="E12" s="343" t="s">
        <v>647</v>
      </c>
      <c r="F12" s="340"/>
    </row>
    <row r="13" spans="2:6" x14ac:dyDescent="0.25">
      <c r="B13" s="343" t="s">
        <v>660</v>
      </c>
      <c r="C13" s="343" t="s">
        <v>649</v>
      </c>
      <c r="D13" s="344" t="s">
        <v>647</v>
      </c>
      <c r="E13" s="343" t="s">
        <v>647</v>
      </c>
      <c r="F13" s="340"/>
    </row>
    <row r="14" spans="2:6" x14ac:dyDescent="0.25">
      <c r="B14" s="343" t="s">
        <v>661</v>
      </c>
      <c r="C14" s="343" t="s">
        <v>662</v>
      </c>
      <c r="D14" s="344" t="s">
        <v>647</v>
      </c>
      <c r="E14" s="343" t="s">
        <v>647</v>
      </c>
      <c r="F14" s="340"/>
    </row>
    <row r="15" spans="2:6" x14ac:dyDescent="0.25">
      <c r="B15" s="343" t="s">
        <v>663</v>
      </c>
      <c r="C15" s="343" t="s">
        <v>658</v>
      </c>
      <c r="D15" s="344" t="s">
        <v>647</v>
      </c>
      <c r="E15" s="343" t="s">
        <v>647</v>
      </c>
      <c r="F15" s="340"/>
    </row>
    <row r="16" spans="2:6" x14ac:dyDescent="0.25">
      <c r="B16" s="343"/>
      <c r="C16" s="343" t="s">
        <v>664</v>
      </c>
      <c r="D16" s="344" t="s">
        <v>647</v>
      </c>
      <c r="E16" s="343" t="s">
        <v>647</v>
      </c>
      <c r="F16" s="340"/>
    </row>
    <row r="17" spans="2:6" x14ac:dyDescent="0.25">
      <c r="B17" s="343"/>
      <c r="C17" s="343" t="s">
        <v>665</v>
      </c>
      <c r="D17" s="344" t="s">
        <v>647</v>
      </c>
      <c r="E17" s="343" t="s">
        <v>647</v>
      </c>
      <c r="F17" s="340"/>
    </row>
    <row r="18" spans="2:6" x14ac:dyDescent="0.25">
      <c r="B18" s="343" t="s">
        <v>666</v>
      </c>
      <c r="C18" s="343" t="s">
        <v>658</v>
      </c>
      <c r="D18" s="344" t="s">
        <v>647</v>
      </c>
      <c r="E18" s="343" t="s">
        <v>647</v>
      </c>
      <c r="F18" s="340"/>
    </row>
    <row r="19" spans="2:6" x14ac:dyDescent="0.25">
      <c r="B19" s="343"/>
      <c r="C19" s="343" t="s">
        <v>667</v>
      </c>
      <c r="D19" s="344" t="s">
        <v>668</v>
      </c>
      <c r="E19" s="343" t="s">
        <v>647</v>
      </c>
      <c r="F19" s="340"/>
    </row>
    <row r="20" spans="2:6" x14ac:dyDescent="0.25">
      <c r="B20" s="343" t="s">
        <v>669</v>
      </c>
      <c r="C20" s="343" t="s">
        <v>670</v>
      </c>
      <c r="D20" s="344" t="s">
        <v>647</v>
      </c>
      <c r="E20" s="343" t="s">
        <v>647</v>
      </c>
      <c r="F20" s="340"/>
    </row>
    <row r="21" spans="2:6" x14ac:dyDescent="0.25">
      <c r="B21" s="343" t="s">
        <v>484</v>
      </c>
      <c r="C21" s="343" t="s">
        <v>671</v>
      </c>
      <c r="D21" s="344" t="s">
        <v>647</v>
      </c>
      <c r="E21" s="343" t="s">
        <v>647</v>
      </c>
      <c r="F21" s="340"/>
    </row>
    <row r="22" spans="2:6" x14ac:dyDescent="0.25">
      <c r="B22" s="343" t="s">
        <v>672</v>
      </c>
      <c r="C22" s="343" t="s">
        <v>664</v>
      </c>
      <c r="D22" s="344" t="s">
        <v>647</v>
      </c>
      <c r="E22" s="343" t="s">
        <v>647</v>
      </c>
      <c r="F22" s="340"/>
    </row>
    <row r="23" spans="2:6" x14ac:dyDescent="0.25">
      <c r="B23" s="343" t="s">
        <v>673</v>
      </c>
      <c r="C23" s="343" t="s">
        <v>664</v>
      </c>
      <c r="D23" s="344" t="s">
        <v>647</v>
      </c>
      <c r="E23" s="343" t="s">
        <v>647</v>
      </c>
      <c r="F23" s="340"/>
    </row>
    <row r="24" spans="2:6" x14ac:dyDescent="0.25">
      <c r="B24" s="343" t="s">
        <v>674</v>
      </c>
      <c r="C24" s="343" t="s">
        <v>549</v>
      </c>
      <c r="D24" s="344" t="s">
        <v>647</v>
      </c>
      <c r="E24" s="343" t="s">
        <v>647</v>
      </c>
      <c r="F24" s="340"/>
    </row>
    <row r="25" spans="2:6" x14ac:dyDescent="0.25">
      <c r="B25" s="343" t="s">
        <v>675</v>
      </c>
      <c r="C25" s="343" t="s">
        <v>676</v>
      </c>
      <c r="D25" s="344" t="s">
        <v>647</v>
      </c>
      <c r="E25" s="343" t="s">
        <v>647</v>
      </c>
      <c r="F25" s="340"/>
    </row>
    <row r="26" spans="2:6" x14ac:dyDescent="0.25">
      <c r="B26" s="343" t="s">
        <v>677</v>
      </c>
      <c r="C26" s="343" t="s">
        <v>658</v>
      </c>
      <c r="D26" s="344" t="s">
        <v>647</v>
      </c>
      <c r="E26" s="343" t="s">
        <v>647</v>
      </c>
      <c r="F26" s="340"/>
    </row>
    <row r="27" spans="2:6" x14ac:dyDescent="0.25">
      <c r="B27" s="341" t="s">
        <v>678</v>
      </c>
      <c r="C27" s="341" t="s">
        <v>679</v>
      </c>
      <c r="D27" s="344" t="s">
        <v>647</v>
      </c>
      <c r="E27" s="343" t="s">
        <v>647</v>
      </c>
    </row>
  </sheetData>
  <phoneticPr fontId="43"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3"/>
  <dimension ref="A2:BB95"/>
  <sheetViews>
    <sheetView showGridLines="0" zoomScale="70" zoomScaleNormal="70" workbookViewId="0">
      <selection activeCell="J22" sqref="J22"/>
    </sheetView>
  </sheetViews>
  <sheetFormatPr baseColWidth="10" defaultColWidth="11.42578125" defaultRowHeight="16.5" x14ac:dyDescent="0.25"/>
  <cols>
    <col min="1" max="1" width="4.42578125" style="109" customWidth="1"/>
    <col min="2" max="2" width="7.85546875" style="109" customWidth="1"/>
    <col min="3" max="3" width="11.85546875" style="109" bestFit="1" customWidth="1"/>
    <col min="4" max="8" width="24.85546875" style="109" customWidth="1"/>
    <col min="9" max="9" width="3.85546875" style="109" customWidth="1"/>
    <col min="10" max="10" width="49.85546875" style="109" customWidth="1"/>
    <col min="11" max="16384" width="11.42578125" style="109"/>
  </cols>
  <sheetData>
    <row r="2" spans="1:54" ht="34.5" thickBot="1" x14ac:dyDescent="0.3">
      <c r="A2" s="121"/>
      <c r="B2" s="533" t="s">
        <v>680</v>
      </c>
      <c r="C2" s="533"/>
      <c r="D2" s="533"/>
      <c r="E2" s="533"/>
      <c r="F2" s="533"/>
      <c r="G2" s="533"/>
      <c r="H2" s="533"/>
      <c r="I2" s="122"/>
      <c r="J2" s="123" t="s">
        <v>681</v>
      </c>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row>
    <row r="3" spans="1:54" ht="41.25" thickBot="1" x14ac:dyDescent="0.3">
      <c r="A3" s="121"/>
      <c r="B3" s="531" t="s">
        <v>682</v>
      </c>
      <c r="C3" s="124" t="s">
        <v>683</v>
      </c>
      <c r="D3" s="40" t="str">
        <f>INDEX(Posición!$D$56:$AB$56,MATCH(Niveles!J3,Posición!$D$5:$AB$5,0))</f>
        <v/>
      </c>
      <c r="E3" s="40" t="str">
        <f>INDEX(Posición!$D$56:$AB$56,MATCH(Niveles!K3,Posición!$D$5:$AB$5,0))</f>
        <v/>
      </c>
      <c r="F3" s="40" t="str">
        <f>INDEX(Posición!$D$56:$AB$56,MATCH(Niveles!L3,Posición!$D$5:$AB$5,0))</f>
        <v/>
      </c>
      <c r="G3" s="40" t="str">
        <f>INDEX(Posición!$D$56:$AB$56,MATCH(Niveles!M3,Posición!$D$5:$AB$5,0))</f>
        <v/>
      </c>
      <c r="H3" s="41" t="str">
        <f>INDEX(Posición!$D$56:$AB$56,MATCH(Niveles!N3,Posición!$D$5:$AB$5,0))</f>
        <v/>
      </c>
      <c r="J3" s="125" t="s">
        <v>684</v>
      </c>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row>
    <row r="4" spans="1:54" ht="41.25" thickBot="1" x14ac:dyDescent="0.3">
      <c r="A4" s="121"/>
      <c r="B4" s="531"/>
      <c r="C4" s="124" t="s">
        <v>685</v>
      </c>
      <c r="D4" s="42" t="str">
        <f>INDEX(Posición!$D$56:$AB$56,MATCH(Niveles!J4,Posición!$D$5:$AB$5,0))</f>
        <v/>
      </c>
      <c r="E4" s="42" t="str">
        <f>INDEX(Posición!$D$56:$AB$56,MATCH(Niveles!K4,Posición!$D$5:$AB$5,0))</f>
        <v/>
      </c>
      <c r="F4" s="40" t="str">
        <f>INDEX(Posición!$D$56:$AB$56,MATCH(Niveles!L4,Posición!$D$5:$AB$5,0))</f>
        <v/>
      </c>
      <c r="G4" s="40" t="str">
        <f>INDEX(Posición!$D$56:$AB$56,MATCH(Niveles!M4,Posición!$D$5:$AB$5,0))</f>
        <v xml:space="preserve">COM-O1-i </v>
      </c>
      <c r="H4" s="41" t="str">
        <f>INDEX(Posición!$D$56:$AB$56,MATCH(Niveles!N4,Posición!$D$5:$AB$5,0))</f>
        <v/>
      </c>
      <c r="I4" s="121"/>
      <c r="J4" s="126" t="s">
        <v>686</v>
      </c>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row>
    <row r="5" spans="1:54" ht="59.1" customHeight="1" thickBot="1" x14ac:dyDescent="0.3">
      <c r="A5" s="121"/>
      <c r="B5" s="531"/>
      <c r="C5" s="124" t="s">
        <v>687</v>
      </c>
      <c r="D5" s="42" t="str">
        <f>INDEX(Posición!$D$56:$AB$56,MATCH(Niveles!J5,Posición!$D$5:$AB$5,0))</f>
        <v/>
      </c>
      <c r="E5" s="42" t="str">
        <f>INDEX(Posición!$D$56:$AB$56,MATCH(Niveles!K5,Posición!$D$5:$AB$5,0))</f>
        <v xml:space="preserve">APR-O2-i </v>
      </c>
      <c r="F5" s="42" t="str">
        <f>INDEX(Posición!$D$56:$AB$56,MATCH(Niveles!L5,Posición!$D$5:$AB$5,0))</f>
        <v xml:space="preserve">ADQ-O1-i FOR-O1-i EVA-O1-i DIS-O1-i ADM-O1-i ADM-O2-i </v>
      </c>
      <c r="G5" s="40" t="str">
        <f>INDEX(Posición!$D$56:$AB$56,MATCH(Niveles!M5,Posición!$D$5:$AB$5,0))</f>
        <v xml:space="preserve">MEJ-O2-i </v>
      </c>
      <c r="H5" s="41" t="str">
        <f>INDEX(Posición!$D$56:$AB$56,MATCH(Niveles!N5,Posición!$D$5:$AB$5,0))</f>
        <v xml:space="preserve">INV-O1-i </v>
      </c>
      <c r="I5" s="121"/>
      <c r="J5" s="127" t="s">
        <v>688</v>
      </c>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row>
    <row r="6" spans="1:54" ht="54" customHeight="1" thickBot="1" x14ac:dyDescent="0.3">
      <c r="A6" s="121"/>
      <c r="B6" s="531"/>
      <c r="C6" s="124" t="s">
        <v>689</v>
      </c>
      <c r="D6" s="43" t="str">
        <f>INDEX(Posición!$D$56:$AB$56,MATCH(Niveles!J6,Posición!$D$5:$AB$5,0))</f>
        <v/>
      </c>
      <c r="E6" s="42" t="str">
        <f>INDEX(Posición!$D$56:$AB$56,MATCH(Niveles!K6,Posición!$D$5:$AB$5,0))</f>
        <v xml:space="preserve">PRE-O1-i </v>
      </c>
      <c r="F6" s="42" t="str">
        <f>INDEX(Posición!$D$56:$AB$56,MATCH(Niveles!L6,Posición!$D$5:$AB$5,0))</f>
        <v xml:space="preserve">COM-O2-i </v>
      </c>
      <c r="G6" s="40" t="str">
        <f>INDEX(Posición!$D$56:$AB$56,MATCH(Niveles!M6,Posición!$D$5:$AB$5,0))</f>
        <v xml:space="preserve">DIR-O1-i APR-O1-i DES-O1-i </v>
      </c>
      <c r="H6" s="41" t="str">
        <f>INDEX(Posición!$D$56:$AB$56,MATCH(Niveles!N6,Posición!$D$5:$AB$5,0))</f>
        <v xml:space="preserve">ALI-O1-i FOR-O2-i </v>
      </c>
      <c r="I6" s="121"/>
      <c r="J6" s="128" t="s">
        <v>690</v>
      </c>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row>
    <row r="7" spans="1:54" ht="41.25" thickBot="1" x14ac:dyDescent="0.3">
      <c r="A7" s="121"/>
      <c r="B7" s="531"/>
      <c r="C7" s="124" t="s">
        <v>691</v>
      </c>
      <c r="D7" s="43" t="str">
        <f>INDEX(Posición!$D$56:$AB$56,MATCH(Niveles!J7,Posición!$D$5:$AB$5,0))</f>
        <v/>
      </c>
      <c r="E7" s="43" t="str">
        <f>INDEX(Posición!$D$56:$AB$56,MATCH(Niveles!K7,Posición!$D$5:$AB$5,0))</f>
        <v/>
      </c>
      <c r="F7" s="42" t="str">
        <f>INDEX(Posición!$D$56:$AB$56,MATCH(Niveles!L7,Posición!$D$5:$AB$5,0))</f>
        <v/>
      </c>
      <c r="G7" s="40" t="str">
        <f>INDEX(Posición!$D$56:$AB$56,MATCH(Niveles!M7,Posición!$D$5:$AB$5,0))</f>
        <v xml:space="preserve">MEJ-O1-i </v>
      </c>
      <c r="H7" s="41" t="str">
        <f>INDEX(Posición!$D$56:$AB$56,MATCH(Niveles!N7,Posición!$D$5:$AB$5,0))</f>
        <v xml:space="preserve">DIR-O2-i </v>
      </c>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row>
    <row r="8" spans="1:54" ht="41.25" thickBot="1" x14ac:dyDescent="0.3">
      <c r="A8" s="121"/>
      <c r="B8" s="121"/>
      <c r="C8" s="121"/>
      <c r="D8" s="124" t="s">
        <v>692</v>
      </c>
      <c r="E8" s="124" t="s">
        <v>693</v>
      </c>
      <c r="F8" s="124" t="s">
        <v>694</v>
      </c>
      <c r="G8" s="124" t="s">
        <v>695</v>
      </c>
      <c r="H8" s="124" t="s">
        <v>696</v>
      </c>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row>
    <row r="9" spans="1:54" ht="30.75" thickBot="1" x14ac:dyDescent="0.3">
      <c r="A9" s="121"/>
      <c r="B9" s="121"/>
      <c r="C9" s="121"/>
      <c r="D9" s="532" t="s">
        <v>697</v>
      </c>
      <c r="E9" s="532"/>
      <c r="F9" s="532"/>
      <c r="G9" s="532"/>
      <c r="H9" s="532"/>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row>
    <row r="10" spans="1:54" x14ac:dyDescent="0.25">
      <c r="A10" s="12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row>
    <row r="11" spans="1:54" ht="34.5" thickBot="1" x14ac:dyDescent="0.3">
      <c r="A11" s="121"/>
      <c r="B11" s="533" t="s">
        <v>698</v>
      </c>
      <c r="C11" s="533"/>
      <c r="D11" s="533"/>
      <c r="E11" s="533"/>
      <c r="F11" s="533"/>
      <c r="G11" s="533"/>
      <c r="H11" s="533"/>
      <c r="I11" s="121"/>
      <c r="J11" s="123" t="s">
        <v>681</v>
      </c>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row>
    <row r="12" spans="1:54" ht="41.25" thickBot="1" x14ac:dyDescent="0.3">
      <c r="A12" s="121"/>
      <c r="B12" s="531" t="s">
        <v>682</v>
      </c>
      <c r="C12" s="124" t="s">
        <v>683</v>
      </c>
      <c r="D12" s="40" t="str">
        <f ca="1">INDEX(Posición!$AD$56:$BB$56,MATCH(Niveles!J3,Posición!$AD$5:$BB$5,0))</f>
        <v/>
      </c>
      <c r="E12" s="40" t="str">
        <f ca="1">INDEX(Posición!$AD$56:$BB$56,MATCH(Niveles!K3,Posición!$AD$5:$BB$5,0))</f>
        <v/>
      </c>
      <c r="F12" s="40" t="str">
        <f ca="1">INDEX(Posición!$AD$56:$BB$56,MATCH(Niveles!L3,Posición!$AD$5:$BB$5,0))</f>
        <v/>
      </c>
      <c r="G12" s="40" t="str">
        <f ca="1">INDEX(Posición!$AD$56:$BB$56,MATCH(Niveles!M3,Posición!$AD$5:$BB$5,0))</f>
        <v/>
      </c>
      <c r="H12" s="41" t="str">
        <f ca="1">INDEX(Posición!$AD$56:$BB$56,MATCH(Niveles!N3,Posición!$AD$5:$BB$5,0))</f>
        <v/>
      </c>
      <c r="I12" s="121"/>
      <c r="J12" s="125" t="s">
        <v>684</v>
      </c>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row>
    <row r="13" spans="1:54" ht="41.25" thickBot="1" x14ac:dyDescent="0.3">
      <c r="A13" s="121"/>
      <c r="B13" s="531"/>
      <c r="C13" s="124" t="s">
        <v>685</v>
      </c>
      <c r="D13" s="42" t="str">
        <f ca="1">INDEX(Posición!$AD$56:$BB$56,MATCH(Niveles!J4,Posición!$AD$5:$BB$5,0))</f>
        <v/>
      </c>
      <c r="E13" s="42" t="str">
        <f ca="1">INDEX(Posición!$AD$56:$BB$56,MATCH(Niveles!K4,Posición!$AD$5:$BB$5,0))</f>
        <v/>
      </c>
      <c r="F13" s="40" t="str">
        <f ca="1">INDEX(Posición!$AD$56:$BB$56,MATCH(Niveles!L4,Posición!$AD$5:$BB$5,0))</f>
        <v/>
      </c>
      <c r="G13" s="40" t="str">
        <f ca="1">INDEX(Posición!$AD$56:$BB$56,MATCH(Niveles!M4,Posición!$AD$5:$BB$5,0))</f>
        <v/>
      </c>
      <c r="H13" s="41" t="str">
        <f ca="1">INDEX(Posición!$AD$56:$BB$56,MATCH(Niveles!N4,Posición!$AD$5:$BB$5,0))</f>
        <v/>
      </c>
      <c r="I13" s="121"/>
      <c r="J13" s="126" t="s">
        <v>686</v>
      </c>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row>
    <row r="14" spans="1:54" ht="41.25" thickBot="1" x14ac:dyDescent="0.3">
      <c r="A14" s="121"/>
      <c r="B14" s="531"/>
      <c r="C14" s="124" t="s">
        <v>687</v>
      </c>
      <c r="D14" s="42" t="str">
        <f ca="1">INDEX(Posición!$AD$56:$BB$56,MATCH(Niveles!J5,Posición!$AD$5:$BB$5,0))</f>
        <v/>
      </c>
      <c r="E14" s="42" t="str">
        <f ca="1">INDEX(Posición!$AD$56:$BB$56,MATCH(Niveles!K5,Posición!$AD$5:$BB$5,0))</f>
        <v xml:space="preserve">APR-O2-r </v>
      </c>
      <c r="F14" s="42" t="str">
        <f ca="1">INDEX(Posición!$AD$56:$BB$56,MATCH(Niveles!L5,Posición!$AD$5:$BB$5,0))</f>
        <v xml:space="preserve">FOR-O1-r </v>
      </c>
      <c r="G14" s="40" t="str">
        <f ca="1">INDEX(Posición!$AD$56:$BB$56,MATCH(Niveles!M5,Posición!$AD$5:$BB$5,0))</f>
        <v/>
      </c>
      <c r="H14" s="41" t="str">
        <f ca="1">INDEX(Posición!$AD$56:$BB$56,MATCH(Niveles!N5,Posición!$AD$5:$BB$5,0))</f>
        <v/>
      </c>
      <c r="I14" s="121"/>
      <c r="J14" s="127" t="s">
        <v>688</v>
      </c>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row>
    <row r="15" spans="1:54" ht="55.5" customHeight="1" thickBot="1" x14ac:dyDescent="0.3">
      <c r="A15" s="121"/>
      <c r="B15" s="531"/>
      <c r="C15" s="124" t="s">
        <v>689</v>
      </c>
      <c r="D15" s="43" t="str">
        <f ca="1">INDEX(Posición!$AD$56:$BB$56,MATCH(Niveles!J6,Posición!$AD$5:$BB$5,0))</f>
        <v/>
      </c>
      <c r="E15" s="42" t="str">
        <f ca="1">INDEX(Posición!$AD$56:$BB$56,MATCH(Niveles!K6,Posición!$AD$5:$BB$5,0))</f>
        <v/>
      </c>
      <c r="F15" s="42" t="str">
        <f ca="1">INDEX(Posición!$AD$56:$BB$56,MATCH(Niveles!L6,Posición!$AD$5:$BB$5,0))</f>
        <v xml:space="preserve">ADQ-O1-r COM-O1-r COM-O2-r ADM-O1-r ADM-O2-r MEJ-O2-r </v>
      </c>
      <c r="G15" s="40" t="str">
        <f ca="1">INDEX(Posición!$AD$56:$BB$56,MATCH(Niveles!M6,Posición!$AD$5:$BB$5,0))</f>
        <v xml:space="preserve">INV-O1-r </v>
      </c>
      <c r="H15" s="41" t="str">
        <f ca="1">INDEX(Posición!$AD$56:$BB$56,MATCH(Niveles!N6,Posición!$AD$5:$BB$5,0))</f>
        <v/>
      </c>
      <c r="I15" s="121"/>
      <c r="J15" s="128" t="s">
        <v>690</v>
      </c>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row>
    <row r="16" spans="1:54" ht="60" customHeight="1" thickBot="1" x14ac:dyDescent="0.3">
      <c r="A16" s="121"/>
      <c r="B16" s="531"/>
      <c r="C16" s="124" t="s">
        <v>691</v>
      </c>
      <c r="D16" s="43" t="str">
        <f ca="1">INDEX(Posición!$AD$56:$BB$56,MATCH(Niveles!J7,Posición!$AD$5:$BB$5,0))</f>
        <v/>
      </c>
      <c r="E16" s="43" t="str">
        <f ca="1">INDEX(Posición!$AD$56:$BB$56,MATCH(Niveles!K7,Posición!$AD$5:$BB$5,0))</f>
        <v xml:space="preserve">EVA-O1-r DIS-O1-r PRE-O1-r </v>
      </c>
      <c r="F16" s="42" t="str">
        <f ca="1">INDEX(Posición!$AD$56:$BB$56,MATCH(Niveles!L7,Posición!$AD$5:$BB$5,0))</f>
        <v xml:space="preserve">DIR-O1-r MEJ-O1-r APR-O1-r DES-O1-r </v>
      </c>
      <c r="G16" s="40" t="str">
        <f ca="1">INDEX(Posición!$AD$56:$BB$56,MATCH(Niveles!M7,Posición!$AD$5:$BB$5,0))</f>
        <v xml:space="preserve">ALI-O1-r DIR-O2-r FOR-O2-r </v>
      </c>
      <c r="H16" s="41" t="str">
        <f ca="1">INDEX(Posición!$AD$56:$BB$56,MATCH(Niveles!N7,Posición!$AD$5:$BB$5,0))</f>
        <v/>
      </c>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row>
    <row r="17" spans="1:35" ht="41.25" thickBot="1" x14ac:dyDescent="0.3">
      <c r="A17" s="121"/>
      <c r="B17" s="121"/>
      <c r="C17" s="121"/>
      <c r="D17" s="124" t="s">
        <v>692</v>
      </c>
      <c r="E17" s="124" t="s">
        <v>693</v>
      </c>
      <c r="F17" s="124" t="s">
        <v>694</v>
      </c>
      <c r="G17" s="124" t="s">
        <v>695</v>
      </c>
      <c r="H17" s="124" t="s">
        <v>696</v>
      </c>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row>
    <row r="18" spans="1:35" ht="30.75" thickBot="1" x14ac:dyDescent="0.3">
      <c r="A18" s="121"/>
      <c r="B18" s="121"/>
      <c r="C18" s="121"/>
      <c r="D18" s="532" t="s">
        <v>697</v>
      </c>
      <c r="E18" s="532"/>
      <c r="F18" s="532"/>
      <c r="G18" s="532"/>
      <c r="H18" s="532"/>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row>
    <row r="19" spans="1:35" x14ac:dyDescent="0.25">
      <c r="A19" s="121"/>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row>
    <row r="20" spans="1:35" ht="34.5" thickBot="1" x14ac:dyDescent="0.3">
      <c r="A20" s="121"/>
      <c r="B20" s="534" t="str">
        <f>"Matriz Riesgo Inherente y  Residual - "&amp;J22</f>
        <v>Matriz Riesgo Inherente y  Residual - Información y comunicación</v>
      </c>
      <c r="C20" s="534"/>
      <c r="D20" s="534"/>
      <c r="E20" s="534"/>
      <c r="F20" s="534"/>
      <c r="G20" s="534"/>
      <c r="H20" s="534"/>
      <c r="I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row>
    <row r="21" spans="1:35" ht="41.25" thickBot="1" x14ac:dyDescent="0.3">
      <c r="A21" s="121"/>
      <c r="B21" s="531" t="s">
        <v>682</v>
      </c>
      <c r="C21" s="124" t="s">
        <v>683</v>
      </c>
      <c r="D21" s="302" t="str">
        <f ca="1">INDEX(Posición!$D$111:$AB$111,MATCH(Niveles!J3,Posición!$D$60:$AB$60,0))&amp;" "&amp;INDEX(Posición!$AD$111:$BB$111,MATCH(Niveles!J3,Posición!$AD$60:$BB$60,0))</f>
        <v xml:space="preserve"> </v>
      </c>
      <c r="E21" s="302" t="str">
        <f ca="1">INDEX(Posición!$D$111:$AB$111,MATCH(Niveles!K3,Posición!$D$60:$AB$60,0))&amp;" "&amp;INDEX(Posición!$AD$111:$BB$111,MATCH(Niveles!K3,Posición!$AD$60:$BB$60,0))</f>
        <v xml:space="preserve"> </v>
      </c>
      <c r="F21" s="302" t="str">
        <f ca="1">INDEX(Posición!$D$111:$AB$111,MATCH(Niveles!L3,Posición!$D$60:$AB$60,0))&amp;" "&amp;INDEX(Posición!$AD$111:$BB$111,MATCH(Niveles!L3,Posición!$AD$60:$BB$60,0))</f>
        <v xml:space="preserve"> </v>
      </c>
      <c r="G21" s="302" t="str">
        <f ca="1">INDEX(Posición!$D$111:$AB$111,MATCH(Niveles!M3,Posición!$D$60:$AB$60,0))&amp;" "&amp;INDEX(Posición!$AD$111:$BB$111,MATCH(Niveles!M3,Posición!$AD$60:$BB$60,0))</f>
        <v xml:space="preserve"> </v>
      </c>
      <c r="H21" s="303" t="str">
        <f ca="1">INDEX(Posición!$D$111:$AB$111,MATCH(Niveles!N3,Posición!$D$60:$AB$60,0))&amp;" "&amp;INDEX(Posición!$AD$111:$BB$111,MATCH(Niveles!N3,Posición!$AD$60:$BB$60,0))</f>
        <v xml:space="preserve"> </v>
      </c>
      <c r="I21" s="121"/>
      <c r="J21" s="129" t="s">
        <v>699</v>
      </c>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row>
    <row r="22" spans="1:35" ht="67.5" x14ac:dyDescent="0.25">
      <c r="A22" s="121"/>
      <c r="B22" s="531"/>
      <c r="C22" s="124" t="s">
        <v>685</v>
      </c>
      <c r="D22" s="304" t="str">
        <f ca="1">INDEX(Posición!$D$111:$AB$111,MATCH(Niveles!J4,Posición!$D$60:$AB$60,0))&amp;" "&amp;INDEX(Posición!$AD$111:$BB$111,MATCH(Niveles!J4,Posición!$AD$60:$BB$60,0))</f>
        <v xml:space="preserve"> </v>
      </c>
      <c r="E22" s="304" t="str">
        <f ca="1">INDEX(Posición!$D$111:$AB$111,MATCH(Niveles!K4,Posición!$D$60:$AB$60,0))&amp;" "&amp;INDEX(Posición!$AD$111:$BB$111,MATCH(Niveles!K4,Posición!$AD$60:$BB$60,0))</f>
        <v xml:space="preserve"> </v>
      </c>
      <c r="F22" s="302" t="str">
        <f ca="1">INDEX(Posición!$D$111:$AB$111,MATCH(Niveles!L4,Posición!$D$60:$AB$60,0))&amp;" "&amp;INDEX(Posición!$AD$111:$BB$111,MATCH(Niveles!L4,Posición!$AD$60:$BB$60,0))</f>
        <v xml:space="preserve"> </v>
      </c>
      <c r="G22" s="302" t="str">
        <f ca="1">INDEX(Posición!$D$111:$AB$111,MATCH(Niveles!M4,Posición!$D$60:$AB$60,0))&amp;" "&amp;INDEX(Posición!$AD$111:$BB$111,MATCH(Niveles!M4,Posición!$AD$60:$BB$60,0))</f>
        <v xml:space="preserve">COM-O1-i  </v>
      </c>
      <c r="H22" s="303" t="str">
        <f ca="1">INDEX(Posición!$D$111:$AB$111,MATCH(Niveles!N4,Posición!$D$60:$AB$60,0))&amp;" "&amp;INDEX(Posición!$AD$111:$BB$111,MATCH(Niveles!N4,Posición!$AD$60:$BB$60,0))</f>
        <v xml:space="preserve"> </v>
      </c>
      <c r="I22" s="121"/>
      <c r="J22" s="133" t="s">
        <v>315</v>
      </c>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row>
    <row r="23" spans="1:35" ht="41.25" thickBot="1" x14ac:dyDescent="0.3">
      <c r="A23" s="121"/>
      <c r="B23" s="531"/>
      <c r="C23" s="124" t="s">
        <v>687</v>
      </c>
      <c r="D23" s="304" t="str">
        <f ca="1">INDEX(Posición!$D$111:$AB$111,MATCH(Niveles!J5,Posición!$D$60:$AB$60,0))&amp;" "&amp;INDEX(Posición!$AD$111:$BB$111,MATCH(Niveles!J5,Posición!$AD$60:$BB$60,0))</f>
        <v xml:space="preserve"> </v>
      </c>
      <c r="E23" s="304" t="str">
        <f ca="1">INDEX(Posición!$D$111:$AB$111,MATCH(Niveles!K5,Posición!$D$60:$AB$60,0))&amp;" "&amp;INDEX(Posición!$AD$111:$BB$111,MATCH(Niveles!K5,Posición!$AD$60:$BB$60,0))</f>
        <v xml:space="preserve"> </v>
      </c>
      <c r="F23" s="304" t="str">
        <f ca="1">INDEX(Posición!$D$111:$AB$111,MATCH(Niveles!L5,Posición!$D$60:$AB$60,0))&amp;" "&amp;INDEX(Posición!$AD$111:$BB$111,MATCH(Niveles!L5,Posición!$AD$60:$BB$60,0))</f>
        <v xml:space="preserve"> </v>
      </c>
      <c r="G23" s="302" t="str">
        <f ca="1">INDEX(Posición!$D$111:$AB$111,MATCH(Niveles!M5,Posición!$D$60:$AB$60,0))&amp;" "&amp;INDEX(Posición!$AD$111:$BB$111,MATCH(Niveles!M5,Posición!$AD$60:$BB$60,0))</f>
        <v xml:space="preserve"> </v>
      </c>
      <c r="H23" s="303" t="str">
        <f ca="1">INDEX(Posición!$D$111:$AB$111,MATCH(Niveles!N5,Posición!$D$60:$AB$60,0))&amp;" "&amp;INDEX(Posición!$AD$111:$BB$111,MATCH(Niveles!N5,Posición!$AD$60:$BB$60,0))</f>
        <v xml:space="preserve"> </v>
      </c>
      <c r="I23" s="121"/>
      <c r="J23" s="130" t="s">
        <v>700</v>
      </c>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row>
    <row r="24" spans="1:35" ht="41.25" thickBot="1" x14ac:dyDescent="0.3">
      <c r="A24" s="121"/>
      <c r="B24" s="531"/>
      <c r="C24" s="124" t="s">
        <v>689</v>
      </c>
      <c r="D24" s="305" t="str">
        <f ca="1">INDEX(Posición!$D$111:$AB$111,MATCH(Niveles!J6,Posición!$D$60:$AB$60,0))&amp;" "&amp;INDEX(Posición!$AD$111:$BB$111,MATCH(Niveles!J6,Posición!$AD$60:$BB$60,0))</f>
        <v xml:space="preserve"> </v>
      </c>
      <c r="E24" s="304" t="str">
        <f ca="1">INDEX(Posición!$D$111:$AB$111,MATCH(Niveles!K6,Posición!$D$60:$AB$60,0))&amp;" "&amp;INDEX(Posición!$AD$111:$BB$111,MATCH(Niveles!K6,Posición!$AD$60:$BB$60,0))</f>
        <v xml:space="preserve"> </v>
      </c>
      <c r="F24" s="304" t="str">
        <f ca="1">INDEX(Posición!$D$111:$AB$111,MATCH(Niveles!L6,Posición!$D$60:$AB$60,0))&amp;" "&amp;INDEX(Posición!$AD$111:$BB$111,MATCH(Niveles!L6,Posición!$AD$60:$BB$60,0))</f>
        <v xml:space="preserve">COM-O2-i  COM-O1-r COM-O2-r </v>
      </c>
      <c r="G24" s="302" t="str">
        <f ca="1">INDEX(Posición!$D$111:$AB$111,MATCH(Niveles!M6,Posición!$D$60:$AB$60,0))&amp;" "&amp;INDEX(Posición!$AD$111:$BB$111,MATCH(Niveles!M6,Posición!$AD$60:$BB$60,0))</f>
        <v xml:space="preserve"> </v>
      </c>
      <c r="H24" s="303" t="str">
        <f ca="1">INDEX(Posición!$D$111:$AB$111,MATCH(Niveles!N6,Posición!$D$60:$AB$60,0))&amp;" "&amp;INDEX(Posición!$AD$111:$BB$111,MATCH(Niveles!N6,Posición!$AD$60:$BB$60,0))</f>
        <v xml:space="preserve"> </v>
      </c>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row>
    <row r="25" spans="1:35" ht="41.25" thickBot="1" x14ac:dyDescent="0.3">
      <c r="A25" s="121"/>
      <c r="B25" s="531"/>
      <c r="C25" s="124" t="s">
        <v>691</v>
      </c>
      <c r="D25" s="305" t="str">
        <f ca="1">INDEX(Posición!$D$111:$AB$111,MATCH(Niveles!J7,Posición!$D$60:$AB$60,0))&amp;" "&amp;INDEX(Posición!$AD$111:$BB$111,MATCH(Niveles!J7,Posición!$AD$60:$BB$60,0))</f>
        <v xml:space="preserve"> </v>
      </c>
      <c r="E25" s="305" t="str">
        <f ca="1">INDEX(Posición!$D$111:$AB$111,MATCH(Niveles!K7,Posición!$D$60:$AB$60,0))&amp;" "&amp;INDEX(Posición!$AD$111:$BB$111,MATCH(Niveles!K7,Posición!$AD$60:$BB$60,0))</f>
        <v xml:space="preserve"> </v>
      </c>
      <c r="F25" s="304" t="str">
        <f ca="1">INDEX(Posición!$D$111:$AB$111,MATCH(Niveles!L7,Posición!$D$60:$AB$60,0))&amp;" "&amp;INDEX(Posición!$AD$111:$BB$111,MATCH(Niveles!L7,Posición!$AD$60:$BB$60,0))</f>
        <v xml:space="preserve"> </v>
      </c>
      <c r="G25" s="302" t="str">
        <f ca="1">INDEX(Posición!$D$111:$AB$111,MATCH(Niveles!M7,Posición!$D$60:$AB$60,0))&amp;" "&amp;INDEX(Posición!$AD$111:$BB$111,MATCH(Niveles!M7,Posición!$AD$60:$BB$60,0))</f>
        <v xml:space="preserve"> </v>
      </c>
      <c r="H25" s="303" t="str">
        <f ca="1">INDEX(Posición!$D$111:$AB$111,MATCH(Niveles!N7,Posición!$D$60:$AB$60,0))&amp;" "&amp;INDEX(Posición!$AD$111:$BB$111,MATCH(Niveles!N7,Posición!$AD$60:$BB$60,0))</f>
        <v xml:space="preserve"> </v>
      </c>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row>
    <row r="26" spans="1:35" ht="41.25" thickBot="1" x14ac:dyDescent="0.3">
      <c r="A26" s="121"/>
      <c r="B26" s="121"/>
      <c r="C26" s="121"/>
      <c r="D26" s="124" t="s">
        <v>692</v>
      </c>
      <c r="E26" s="124" t="s">
        <v>693</v>
      </c>
      <c r="F26" s="124" t="s">
        <v>694</v>
      </c>
      <c r="G26" s="124" t="s">
        <v>695</v>
      </c>
      <c r="H26" s="124" t="s">
        <v>696</v>
      </c>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row>
    <row r="27" spans="1:35" ht="30.75" thickBot="1" x14ac:dyDescent="0.3">
      <c r="A27" s="121"/>
      <c r="B27" s="121"/>
      <c r="C27" s="121"/>
      <c r="D27" s="532" t="s">
        <v>697</v>
      </c>
      <c r="E27" s="532"/>
      <c r="F27" s="532"/>
      <c r="G27" s="532"/>
      <c r="H27" s="532"/>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row>
    <row r="28" spans="1:35" x14ac:dyDescent="0.25">
      <c r="A28" s="121"/>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row>
    <row r="29" spans="1:35" ht="34.5" thickBot="1" x14ac:dyDescent="0.3">
      <c r="A29" s="121"/>
      <c r="B29" s="534" t="str">
        <f>"Matriz Riesgo Inherente y Residual - Referencia "&amp;J31</f>
        <v>Matriz Riesgo Inherente y Residual - Referencia INV-O1</v>
      </c>
      <c r="C29" s="534"/>
      <c r="D29" s="534"/>
      <c r="E29" s="534"/>
      <c r="F29" s="534"/>
      <c r="G29" s="534"/>
      <c r="H29" s="534"/>
      <c r="I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row>
    <row r="30" spans="1:35" ht="41.25" thickBot="1" x14ac:dyDescent="0.3">
      <c r="A30" s="121"/>
      <c r="B30" s="531" t="s">
        <v>682</v>
      </c>
      <c r="C30" s="124" t="s">
        <v>683</v>
      </c>
      <c r="D30" s="302" t="str">
        <f ca="1">IF($K$33=Niveles!J3,$J$31&amp;"-i","")&amp;IF($K$34=Niveles!J3,$J$31&amp;"-r","")</f>
        <v/>
      </c>
      <c r="E30" s="302" t="str">
        <f ca="1">IF($K$33=Niveles!K3,$J$31&amp;"-i","")&amp;IF($K$34=Niveles!K3,$J$31&amp;"-r","")</f>
        <v/>
      </c>
      <c r="F30" s="302" t="str">
        <f ca="1">IF($K$33=Niveles!L3,$J$31&amp;"-i","")&amp;IF($K$34=Niveles!L3,$J$31&amp;"-r","")</f>
        <v/>
      </c>
      <c r="G30" s="302" t="str">
        <f ca="1">IF($K$33=Niveles!M3,$J$31&amp;"-i","")&amp;IF($K$34=Niveles!M3,$J$31&amp;"-r","")</f>
        <v/>
      </c>
      <c r="H30" s="303" t="str">
        <f ca="1">IF($K$33=Niveles!N3,$J$31&amp;"-i","")&amp;IF($K$34=Niveles!N3,$J$31&amp;"-r","")</f>
        <v/>
      </c>
      <c r="I30" s="121"/>
      <c r="J30" s="129" t="s">
        <v>11</v>
      </c>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row>
    <row r="31" spans="1:35" ht="40.5" x14ac:dyDescent="0.25">
      <c r="A31" s="121"/>
      <c r="B31" s="531"/>
      <c r="C31" s="124" t="s">
        <v>685</v>
      </c>
      <c r="D31" s="304" t="str">
        <f ca="1">IF($K$33=Niveles!J4,$J$31&amp;"-i","")&amp;IF($K$34=Niveles!J4,$J$31&amp;"-r","")</f>
        <v/>
      </c>
      <c r="E31" s="304" t="str">
        <f ca="1">IF($K$33=Niveles!K4,$J$31&amp;"-i","")&amp;IF($K$34=Niveles!K4,$J$31&amp;"-r","")</f>
        <v/>
      </c>
      <c r="F31" s="302" t="str">
        <f ca="1">IF($K$33=Niveles!L4,$J$31&amp;"-i","")&amp;IF($K$34=Niveles!L4,$J$31&amp;"-r","")</f>
        <v/>
      </c>
      <c r="G31" s="302" t="str">
        <f ca="1">IF($K$33=Niveles!M4,$J$31&amp;"-i","")&amp;IF($K$34=Niveles!M4,$J$31&amp;"-r","")</f>
        <v/>
      </c>
      <c r="H31" s="303" t="str">
        <f ca="1">IF($K$33=Niveles!N4,$J$31&amp;"-i","")&amp;IF($K$34=Niveles!N4,$J$31&amp;"-r","")</f>
        <v/>
      </c>
      <c r="I31" s="121"/>
      <c r="J31" s="133" t="s">
        <v>550</v>
      </c>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row>
    <row r="32" spans="1:35" ht="51.75" thickBot="1" x14ac:dyDescent="0.3">
      <c r="A32" s="121"/>
      <c r="B32" s="531"/>
      <c r="C32" s="124" t="s">
        <v>687</v>
      </c>
      <c r="D32" s="304" t="str">
        <f ca="1">IF($K$33=Niveles!J5,$J$31&amp;"-i","")&amp;IF($K$34=Niveles!J5,$J$31&amp;"-r","")</f>
        <v/>
      </c>
      <c r="E32" s="304" t="str">
        <f ca="1">IF($K$33=Niveles!K5,$J$31&amp;"-i","")&amp;IF($K$34=Niveles!K5,$J$31&amp;"-r","")</f>
        <v/>
      </c>
      <c r="F32" s="304" t="str">
        <f ca="1">IF($K$33=Niveles!L5,$J$31&amp;"-i","")&amp;IF($K$34=Niveles!L5,$J$31&amp;"-r","")</f>
        <v/>
      </c>
      <c r="G32" s="302" t="str">
        <f ca="1">IF($K$33=Niveles!M5,$J$31&amp;"-i","")&amp;IF($K$34=Niveles!M5,$J$31&amp;"-r","")</f>
        <v/>
      </c>
      <c r="H32" s="303" t="str">
        <f ca="1">IF($K$33=Niveles!N5,$J$31&amp;"-i","")&amp;IF($K$34=Niveles!N5,$J$31&amp;"-r","")</f>
        <v>INV-O1-i</v>
      </c>
      <c r="I32" s="121"/>
      <c r="J32" s="131" t="s">
        <v>701</v>
      </c>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row>
    <row r="33" spans="1:35" ht="41.25" thickBot="1" x14ac:dyDescent="0.3">
      <c r="A33" s="121"/>
      <c r="B33" s="531"/>
      <c r="C33" s="124" t="s">
        <v>689</v>
      </c>
      <c r="D33" s="305" t="str">
        <f ca="1">IF($K$33=Niveles!J6,$J$31&amp;"-i","")&amp;IF($K$34=Niveles!J6,$J$31&amp;"-r","")</f>
        <v/>
      </c>
      <c r="E33" s="304" t="str">
        <f ca="1">IF($K$33=Niveles!K6,$J$31&amp;"-i","")&amp;IF($K$34=Niveles!K6,$J$31&amp;"-r","")</f>
        <v/>
      </c>
      <c r="F33" s="304" t="str">
        <f ca="1">IF($K$33=Niveles!L6,$J$31&amp;"-i","")&amp;IF($K$34=Niveles!L6,$J$31&amp;"-r","")</f>
        <v/>
      </c>
      <c r="G33" s="302" t="str">
        <f ca="1">IF($K$33=Niveles!M6,$J$31&amp;"-i","")&amp;IF($K$34=Niveles!M6,$J$31&amp;"-r","")</f>
        <v>INV-O1-r</v>
      </c>
      <c r="H33" s="303" t="str">
        <f ca="1">IF($K$33=Niveles!N6,$J$31&amp;"-i","")&amp;IF($K$34=Niveles!N6,$J$31&amp;"-r","")</f>
        <v/>
      </c>
      <c r="I33" s="121"/>
      <c r="J33" s="132" t="s">
        <v>702</v>
      </c>
      <c r="K33" s="132">
        <f>VLOOKUP(J31,Datos!D6:S55,16,0)</f>
        <v>23</v>
      </c>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row>
    <row r="34" spans="1:35" ht="41.25" thickBot="1" x14ac:dyDescent="0.3">
      <c r="A34" s="121"/>
      <c r="B34" s="531"/>
      <c r="C34" s="124" t="s">
        <v>691</v>
      </c>
      <c r="D34" s="305" t="str">
        <f ca="1">IF($K$33=Niveles!J7,$J$31&amp;"-i","")&amp;IF($K$34=Niveles!J7,$J$31&amp;"-r","")</f>
        <v/>
      </c>
      <c r="E34" s="305" t="str">
        <f ca="1">IF($K$33=Niveles!K7,$J$31&amp;"-i","")&amp;IF($K$34=Niveles!K7,$J$31&amp;"-r","")</f>
        <v/>
      </c>
      <c r="F34" s="304" t="str">
        <f ca="1">IF($K$33=Niveles!L7,$J$31&amp;"-i","")&amp;IF($K$34=Niveles!L7,$J$31&amp;"-r","")</f>
        <v/>
      </c>
      <c r="G34" s="302" t="str">
        <f ca="1">IF($K$33=Niveles!M7,$J$31&amp;"-i","")&amp;IF($K$34=Niveles!M7,$J$31&amp;"-r","")</f>
        <v/>
      </c>
      <c r="H34" s="303" t="str">
        <f ca="1">IF($K$33=Niveles!N7,$J$31&amp;"-i","")&amp;IF($K$34=Niveles!N7,$J$31&amp;"-r","")</f>
        <v/>
      </c>
      <c r="I34" s="121"/>
      <c r="J34" s="132" t="s">
        <v>703</v>
      </c>
      <c r="K34" s="132">
        <f ca="1">VLOOKUP(J31,Datos!D6:AQ55,40,0)</f>
        <v>16</v>
      </c>
      <c r="L34" s="121"/>
      <c r="M34" s="121"/>
      <c r="N34" s="121"/>
      <c r="O34" s="121"/>
      <c r="P34" s="121"/>
      <c r="Q34" s="121"/>
      <c r="R34" s="121"/>
    </row>
    <row r="35" spans="1:35" ht="41.25" thickBot="1" x14ac:dyDescent="0.3">
      <c r="A35" s="121"/>
      <c r="B35" s="121"/>
      <c r="C35" s="121"/>
      <c r="D35" s="124" t="s">
        <v>692</v>
      </c>
      <c r="E35" s="124" t="s">
        <v>693</v>
      </c>
      <c r="F35" s="124" t="s">
        <v>694</v>
      </c>
      <c r="G35" s="124" t="s">
        <v>695</v>
      </c>
      <c r="H35" s="124" t="s">
        <v>696</v>
      </c>
      <c r="I35" s="121"/>
      <c r="J35" s="121"/>
      <c r="K35" s="121"/>
      <c r="L35" s="121"/>
      <c r="M35" s="121"/>
      <c r="N35" s="121"/>
      <c r="O35" s="121"/>
      <c r="P35" s="121"/>
      <c r="Q35" s="121"/>
      <c r="R35" s="121"/>
    </row>
    <row r="36" spans="1:35" ht="30.75" thickBot="1" x14ac:dyDescent="0.3">
      <c r="A36" s="121"/>
      <c r="B36" s="121"/>
      <c r="C36" s="121"/>
      <c r="D36" s="532" t="s">
        <v>697</v>
      </c>
      <c r="E36" s="532"/>
      <c r="F36" s="532"/>
      <c r="G36" s="532"/>
      <c r="H36" s="532"/>
      <c r="I36" s="121"/>
      <c r="J36" s="121"/>
      <c r="K36" s="121"/>
      <c r="L36" s="121"/>
      <c r="M36" s="121"/>
      <c r="N36" s="121"/>
      <c r="O36" s="121"/>
      <c r="P36" s="121"/>
      <c r="Q36" s="121"/>
      <c r="R36" s="121"/>
    </row>
    <row r="37" spans="1:35" x14ac:dyDescent="0.25">
      <c r="A37" s="121"/>
      <c r="B37" s="121"/>
      <c r="C37" s="121"/>
      <c r="D37" s="121"/>
      <c r="E37" s="121"/>
      <c r="F37" s="121"/>
      <c r="G37" s="121"/>
      <c r="H37" s="121"/>
      <c r="I37" s="121"/>
      <c r="J37" s="121"/>
      <c r="K37" s="121"/>
      <c r="L37" s="121"/>
      <c r="M37" s="121"/>
      <c r="N37" s="121"/>
      <c r="O37" s="121"/>
      <c r="P37" s="121"/>
      <c r="Q37" s="121"/>
      <c r="R37" s="121"/>
    </row>
    <row r="38" spans="1:35" x14ac:dyDescent="0.25">
      <c r="A38" s="121"/>
      <c r="B38" s="121"/>
      <c r="C38" s="121"/>
      <c r="D38" s="121"/>
      <c r="E38" s="121"/>
      <c r="F38" s="121"/>
      <c r="G38" s="121"/>
      <c r="H38" s="121"/>
      <c r="I38" s="121"/>
      <c r="J38" s="121"/>
      <c r="K38" s="121"/>
      <c r="L38" s="121"/>
      <c r="M38" s="121"/>
      <c r="N38" s="121"/>
      <c r="O38" s="121"/>
      <c r="P38" s="121"/>
      <c r="Q38" s="121"/>
      <c r="R38" s="121"/>
    </row>
    <row r="39" spans="1:35" x14ac:dyDescent="0.25">
      <c r="A39" s="121"/>
      <c r="B39" s="121"/>
      <c r="C39" s="121"/>
      <c r="D39" s="121"/>
      <c r="E39" s="121"/>
      <c r="F39" s="121"/>
      <c r="G39" s="121"/>
      <c r="H39" s="121"/>
      <c r="I39" s="121"/>
      <c r="J39" s="121"/>
      <c r="K39" s="121"/>
      <c r="L39" s="121"/>
      <c r="M39" s="121"/>
      <c r="N39" s="121"/>
      <c r="O39" s="121"/>
      <c r="P39" s="121"/>
      <c r="Q39" s="121"/>
      <c r="R39" s="121"/>
    </row>
    <row r="40" spans="1:35" x14ac:dyDescent="0.25">
      <c r="A40" s="121"/>
      <c r="B40" s="121"/>
      <c r="C40" s="121"/>
      <c r="D40" s="121"/>
      <c r="E40" s="121"/>
      <c r="F40" s="121"/>
      <c r="G40" s="121"/>
      <c r="H40" s="121"/>
      <c r="I40" s="121"/>
      <c r="J40" s="121"/>
      <c r="K40" s="121"/>
      <c r="L40" s="121"/>
      <c r="M40" s="121"/>
      <c r="N40" s="121"/>
      <c r="O40" s="121"/>
      <c r="P40" s="121"/>
      <c r="Q40" s="121"/>
      <c r="R40" s="121"/>
    </row>
    <row r="41" spans="1:35" x14ac:dyDescent="0.25">
      <c r="A41" s="121"/>
      <c r="B41" s="121"/>
      <c r="C41" s="121"/>
      <c r="D41" s="121"/>
      <c r="E41" s="121"/>
      <c r="F41" s="121"/>
      <c r="G41" s="121"/>
      <c r="H41" s="121"/>
      <c r="I41" s="121"/>
      <c r="J41" s="121"/>
      <c r="K41" s="121"/>
      <c r="L41" s="121"/>
      <c r="M41" s="121"/>
      <c r="N41" s="121"/>
      <c r="O41" s="121"/>
      <c r="P41" s="121"/>
      <c r="Q41" s="121"/>
      <c r="R41" s="121"/>
    </row>
    <row r="42" spans="1:35" x14ac:dyDescent="0.25">
      <c r="A42" s="121"/>
      <c r="B42" s="121"/>
      <c r="C42" s="121"/>
      <c r="D42" s="121"/>
      <c r="E42" s="121"/>
      <c r="F42" s="121"/>
      <c r="G42" s="121"/>
      <c r="H42" s="121"/>
      <c r="I42" s="121"/>
      <c r="J42" s="121"/>
      <c r="K42" s="121"/>
      <c r="L42" s="121"/>
      <c r="M42" s="121"/>
      <c r="N42" s="121"/>
      <c r="O42" s="121"/>
      <c r="P42" s="121"/>
      <c r="Q42" s="121"/>
      <c r="R42" s="121"/>
    </row>
    <row r="43" spans="1:35" x14ac:dyDescent="0.25">
      <c r="A43" s="121"/>
      <c r="B43" s="121"/>
      <c r="C43" s="121"/>
      <c r="D43" s="121"/>
      <c r="E43" s="121"/>
      <c r="F43" s="121"/>
      <c r="G43" s="121"/>
      <c r="H43" s="121"/>
      <c r="I43" s="121"/>
      <c r="J43" s="121"/>
      <c r="K43" s="121"/>
      <c r="L43" s="121"/>
      <c r="M43" s="121"/>
      <c r="N43" s="121"/>
      <c r="O43" s="121"/>
      <c r="P43" s="121"/>
      <c r="Q43" s="121"/>
      <c r="R43" s="121"/>
    </row>
    <row r="44" spans="1:35" x14ac:dyDescent="0.25">
      <c r="A44" s="121"/>
      <c r="B44" s="121"/>
      <c r="C44" s="121"/>
      <c r="D44" s="121"/>
      <c r="E44" s="121"/>
      <c r="F44" s="121"/>
      <c r="G44" s="121"/>
      <c r="H44" s="121"/>
      <c r="I44" s="121"/>
      <c r="J44" s="121"/>
      <c r="K44" s="121"/>
      <c r="L44" s="121"/>
      <c r="M44" s="121"/>
      <c r="N44" s="121"/>
      <c r="O44" s="121"/>
      <c r="P44" s="121"/>
      <c r="Q44" s="121"/>
      <c r="R44" s="121"/>
    </row>
    <row r="45" spans="1:35" x14ac:dyDescent="0.25">
      <c r="A45" s="121"/>
      <c r="B45" s="121"/>
      <c r="C45" s="121"/>
      <c r="D45" s="121"/>
      <c r="E45" s="121"/>
      <c r="F45" s="121"/>
      <c r="G45" s="121"/>
      <c r="H45" s="121"/>
      <c r="I45" s="121"/>
      <c r="J45" s="121"/>
      <c r="K45" s="121"/>
      <c r="L45" s="121"/>
      <c r="M45" s="121"/>
      <c r="N45" s="121"/>
      <c r="O45" s="121"/>
      <c r="P45" s="121"/>
      <c r="Q45" s="121"/>
      <c r="R45" s="121"/>
    </row>
    <row r="46" spans="1:35" x14ac:dyDescent="0.25">
      <c r="A46" s="121"/>
      <c r="B46" s="121"/>
      <c r="C46" s="121"/>
      <c r="D46" s="121"/>
      <c r="E46" s="121"/>
      <c r="F46" s="121"/>
      <c r="G46" s="121"/>
      <c r="H46" s="121"/>
      <c r="I46" s="121"/>
      <c r="J46" s="121"/>
      <c r="K46" s="121"/>
      <c r="L46" s="121"/>
      <c r="M46" s="121"/>
      <c r="N46" s="121"/>
      <c r="O46" s="121"/>
      <c r="P46" s="121"/>
      <c r="Q46" s="121"/>
      <c r="R46" s="121"/>
    </row>
    <row r="47" spans="1:35" x14ac:dyDescent="0.25">
      <c r="A47" s="121"/>
      <c r="B47" s="121"/>
      <c r="C47" s="121"/>
      <c r="D47" s="121"/>
      <c r="E47" s="121"/>
      <c r="F47" s="121"/>
      <c r="G47" s="121"/>
      <c r="H47" s="121"/>
      <c r="I47" s="121"/>
      <c r="J47" s="121"/>
      <c r="K47" s="121"/>
      <c r="L47" s="121"/>
      <c r="M47" s="121"/>
      <c r="N47" s="121"/>
      <c r="O47" s="121"/>
      <c r="P47" s="121"/>
      <c r="Q47" s="121"/>
      <c r="R47" s="121"/>
    </row>
    <row r="48" spans="1:35" x14ac:dyDescent="0.25">
      <c r="A48" s="121"/>
      <c r="B48" s="121"/>
      <c r="C48" s="121"/>
      <c r="D48" s="121"/>
      <c r="E48" s="121"/>
      <c r="F48" s="121"/>
      <c r="G48" s="121"/>
      <c r="H48" s="121"/>
      <c r="I48" s="121"/>
      <c r="J48" s="121"/>
      <c r="K48" s="121"/>
      <c r="L48" s="121"/>
      <c r="M48" s="121"/>
      <c r="N48" s="121"/>
      <c r="O48" s="121"/>
      <c r="P48" s="121"/>
      <c r="Q48" s="121"/>
      <c r="R48" s="121"/>
    </row>
    <row r="49" spans="1:18" x14ac:dyDescent="0.25">
      <c r="A49" s="121"/>
      <c r="B49" s="121"/>
      <c r="C49" s="121"/>
      <c r="D49" s="121"/>
      <c r="E49" s="121"/>
      <c r="F49" s="121"/>
      <c r="G49" s="121"/>
      <c r="H49" s="121"/>
      <c r="I49" s="121"/>
      <c r="J49" s="121"/>
      <c r="K49" s="121"/>
      <c r="L49" s="121"/>
      <c r="M49" s="121"/>
      <c r="N49" s="121"/>
      <c r="O49" s="121"/>
      <c r="P49" s="121"/>
      <c r="Q49" s="121"/>
      <c r="R49" s="121"/>
    </row>
    <row r="50" spans="1:18" x14ac:dyDescent="0.25">
      <c r="A50" s="121"/>
      <c r="B50" s="121"/>
      <c r="C50" s="121"/>
      <c r="D50" s="121"/>
      <c r="E50" s="121"/>
      <c r="F50" s="121"/>
      <c r="G50" s="121"/>
      <c r="H50" s="121"/>
      <c r="I50" s="121"/>
      <c r="J50" s="121"/>
      <c r="K50" s="121"/>
      <c r="L50" s="121"/>
      <c r="M50" s="121"/>
      <c r="N50" s="121"/>
      <c r="O50" s="121"/>
      <c r="P50" s="121"/>
      <c r="Q50" s="121"/>
      <c r="R50" s="121"/>
    </row>
    <row r="51" spans="1:18" x14ac:dyDescent="0.25">
      <c r="A51" s="121"/>
      <c r="B51" s="121"/>
      <c r="C51" s="121"/>
      <c r="D51" s="121"/>
      <c r="E51" s="121"/>
      <c r="F51" s="121"/>
      <c r="G51" s="121"/>
      <c r="H51" s="121"/>
      <c r="I51" s="121"/>
      <c r="J51" s="121"/>
      <c r="K51" s="121"/>
      <c r="L51" s="121"/>
      <c r="M51" s="121"/>
      <c r="N51" s="121"/>
      <c r="O51" s="121"/>
      <c r="P51" s="121"/>
      <c r="Q51" s="121"/>
      <c r="R51" s="121"/>
    </row>
    <row r="52" spans="1:18" x14ac:dyDescent="0.25">
      <c r="A52" s="121"/>
      <c r="B52" s="121"/>
      <c r="C52" s="121"/>
      <c r="D52" s="121"/>
      <c r="E52" s="121"/>
      <c r="F52" s="121"/>
      <c r="G52" s="121"/>
      <c r="H52" s="121"/>
      <c r="I52" s="121"/>
      <c r="J52" s="121"/>
      <c r="K52" s="121"/>
      <c r="L52" s="121"/>
      <c r="M52" s="121"/>
      <c r="N52" s="121"/>
      <c r="O52" s="121"/>
      <c r="P52" s="121"/>
      <c r="Q52" s="121"/>
      <c r="R52" s="121"/>
    </row>
    <row r="53" spans="1:18" x14ac:dyDescent="0.25">
      <c r="A53" s="121"/>
      <c r="B53" s="121"/>
      <c r="C53" s="121"/>
      <c r="D53" s="121"/>
      <c r="E53" s="121"/>
      <c r="F53" s="121"/>
      <c r="G53" s="121"/>
      <c r="H53" s="121"/>
      <c r="I53" s="121"/>
      <c r="J53" s="121"/>
      <c r="K53" s="121"/>
      <c r="L53" s="121"/>
      <c r="M53" s="121"/>
      <c r="N53" s="121"/>
      <c r="O53" s="121"/>
      <c r="P53" s="121"/>
      <c r="Q53" s="121"/>
      <c r="R53" s="121"/>
    </row>
    <row r="54" spans="1:18" x14ac:dyDescent="0.25">
      <c r="A54" s="121"/>
      <c r="B54" s="121"/>
      <c r="C54" s="121"/>
      <c r="D54" s="121"/>
      <c r="E54" s="121"/>
      <c r="F54" s="121"/>
      <c r="G54" s="121"/>
      <c r="H54" s="121"/>
      <c r="I54" s="121"/>
      <c r="J54" s="121"/>
      <c r="K54" s="121"/>
      <c r="L54" s="121"/>
      <c r="M54" s="121"/>
      <c r="N54" s="121"/>
      <c r="O54" s="121"/>
      <c r="P54" s="121"/>
      <c r="Q54" s="121"/>
      <c r="R54" s="121"/>
    </row>
    <row r="55" spans="1:18" x14ac:dyDescent="0.25">
      <c r="A55" s="121"/>
      <c r="B55" s="121"/>
      <c r="C55" s="121"/>
      <c r="D55" s="121"/>
      <c r="E55" s="121"/>
      <c r="F55" s="121"/>
      <c r="G55" s="121"/>
      <c r="H55" s="121"/>
      <c r="I55" s="121"/>
      <c r="J55" s="121"/>
      <c r="K55" s="121"/>
      <c r="L55" s="121"/>
      <c r="M55" s="121"/>
      <c r="N55" s="121"/>
      <c r="O55" s="121"/>
      <c r="P55" s="121"/>
      <c r="Q55" s="121"/>
      <c r="R55" s="121"/>
    </row>
    <row r="56" spans="1:18" x14ac:dyDescent="0.25">
      <c r="A56" s="121"/>
      <c r="B56" s="121"/>
      <c r="C56" s="121"/>
      <c r="D56" s="121"/>
      <c r="E56" s="121"/>
      <c r="F56" s="121"/>
      <c r="G56" s="121"/>
      <c r="H56" s="121"/>
      <c r="I56" s="121"/>
      <c r="J56" s="121"/>
      <c r="K56" s="121"/>
      <c r="L56" s="121"/>
      <c r="M56" s="121"/>
      <c r="N56" s="121"/>
      <c r="O56" s="121"/>
      <c r="P56" s="121"/>
      <c r="Q56" s="121"/>
      <c r="R56" s="121"/>
    </row>
    <row r="57" spans="1:18" x14ac:dyDescent="0.25">
      <c r="A57" s="121"/>
      <c r="B57" s="121"/>
      <c r="C57" s="121"/>
      <c r="D57" s="121"/>
      <c r="E57" s="121"/>
      <c r="F57" s="121"/>
      <c r="G57" s="121"/>
      <c r="H57" s="121"/>
      <c r="I57" s="121"/>
      <c r="J57" s="121"/>
      <c r="K57" s="121"/>
      <c r="L57" s="121"/>
      <c r="M57" s="121"/>
      <c r="N57" s="121"/>
      <c r="O57" s="121"/>
      <c r="P57" s="121"/>
      <c r="Q57" s="121"/>
      <c r="R57" s="121"/>
    </row>
    <row r="58" spans="1:18" x14ac:dyDescent="0.25">
      <c r="A58" s="121"/>
      <c r="B58" s="121"/>
      <c r="C58" s="121"/>
      <c r="D58" s="121"/>
      <c r="E58" s="121"/>
      <c r="F58" s="121"/>
      <c r="G58" s="121"/>
      <c r="H58" s="121"/>
      <c r="I58" s="121"/>
      <c r="J58" s="121"/>
      <c r="K58" s="121"/>
      <c r="L58" s="121"/>
      <c r="M58" s="121"/>
      <c r="N58" s="121"/>
      <c r="O58" s="121"/>
      <c r="P58" s="121"/>
      <c r="Q58" s="121"/>
      <c r="R58" s="121"/>
    </row>
    <row r="59" spans="1:18" x14ac:dyDescent="0.25">
      <c r="A59" s="121"/>
      <c r="B59" s="121"/>
      <c r="C59" s="121"/>
      <c r="D59" s="121"/>
      <c r="E59" s="121"/>
      <c r="F59" s="121"/>
      <c r="G59" s="121"/>
      <c r="H59" s="121"/>
      <c r="I59" s="121"/>
      <c r="J59" s="121"/>
      <c r="K59" s="121"/>
      <c r="L59" s="121"/>
      <c r="M59" s="121"/>
      <c r="N59" s="121"/>
      <c r="O59" s="121"/>
      <c r="P59" s="121"/>
      <c r="Q59" s="121"/>
      <c r="R59" s="121"/>
    </row>
    <row r="60" spans="1:18" x14ac:dyDescent="0.25">
      <c r="A60" s="121"/>
      <c r="B60" s="121"/>
      <c r="C60" s="121"/>
      <c r="D60" s="121"/>
      <c r="E60" s="121"/>
      <c r="F60" s="121"/>
      <c r="G60" s="121"/>
      <c r="H60" s="121"/>
      <c r="I60" s="121"/>
      <c r="J60" s="121"/>
      <c r="K60" s="121"/>
      <c r="L60" s="121"/>
      <c r="M60" s="121"/>
      <c r="N60" s="121"/>
      <c r="O60" s="121"/>
      <c r="P60" s="121"/>
      <c r="Q60" s="121"/>
      <c r="R60" s="121"/>
    </row>
    <row r="61" spans="1:18" x14ac:dyDescent="0.25">
      <c r="A61" s="121"/>
      <c r="B61" s="121"/>
      <c r="C61" s="121"/>
      <c r="D61" s="121"/>
      <c r="E61" s="121"/>
      <c r="F61" s="121"/>
      <c r="G61" s="121"/>
      <c r="H61" s="121"/>
      <c r="I61" s="121"/>
      <c r="J61" s="121"/>
      <c r="K61" s="121"/>
      <c r="L61" s="121"/>
      <c r="M61" s="121"/>
      <c r="N61" s="121"/>
      <c r="O61" s="121"/>
      <c r="P61" s="121"/>
      <c r="Q61" s="121"/>
      <c r="R61" s="121"/>
    </row>
    <row r="62" spans="1:18" x14ac:dyDescent="0.25">
      <c r="A62" s="121"/>
      <c r="B62" s="121"/>
      <c r="C62" s="121"/>
      <c r="D62" s="121"/>
      <c r="E62" s="121"/>
      <c r="F62" s="121"/>
      <c r="G62" s="121"/>
      <c r="H62" s="121"/>
      <c r="I62" s="121"/>
      <c r="J62" s="121"/>
      <c r="K62" s="121"/>
      <c r="L62" s="121"/>
      <c r="M62" s="121"/>
      <c r="N62" s="121"/>
      <c r="O62" s="121"/>
      <c r="P62" s="121"/>
      <c r="Q62" s="121"/>
      <c r="R62" s="121"/>
    </row>
    <row r="63" spans="1:18" x14ac:dyDescent="0.25">
      <c r="A63" s="121"/>
      <c r="B63" s="121"/>
      <c r="C63" s="121"/>
      <c r="D63" s="121"/>
      <c r="E63" s="121"/>
      <c r="F63" s="121"/>
      <c r="G63" s="121"/>
      <c r="H63" s="121"/>
      <c r="I63" s="121"/>
      <c r="J63" s="121"/>
      <c r="K63" s="121"/>
      <c r="L63" s="121"/>
      <c r="M63" s="121"/>
      <c r="N63" s="121"/>
      <c r="O63" s="121"/>
      <c r="P63" s="121"/>
      <c r="Q63" s="121"/>
      <c r="R63" s="121"/>
    </row>
    <row r="64" spans="1:18" x14ac:dyDescent="0.25">
      <c r="A64" s="121"/>
      <c r="B64" s="121"/>
      <c r="C64" s="121"/>
      <c r="D64" s="121"/>
      <c r="E64" s="121"/>
      <c r="F64" s="121"/>
      <c r="G64" s="121"/>
      <c r="H64" s="121"/>
      <c r="I64" s="121"/>
      <c r="J64" s="121"/>
      <c r="K64" s="121"/>
      <c r="L64" s="121"/>
      <c r="M64" s="121"/>
      <c r="N64" s="121"/>
      <c r="O64" s="121"/>
      <c r="P64" s="121"/>
      <c r="Q64" s="121"/>
      <c r="R64" s="121"/>
    </row>
    <row r="65" spans="1:18" x14ac:dyDescent="0.25">
      <c r="A65" s="121"/>
      <c r="B65" s="121"/>
      <c r="C65" s="121"/>
      <c r="D65" s="121"/>
      <c r="E65" s="121"/>
      <c r="F65" s="121"/>
      <c r="G65" s="121"/>
      <c r="H65" s="121"/>
      <c r="I65" s="121"/>
      <c r="J65" s="121"/>
      <c r="K65" s="121"/>
      <c r="L65" s="121"/>
      <c r="M65" s="121"/>
      <c r="N65" s="121"/>
      <c r="O65" s="121"/>
      <c r="P65" s="121"/>
      <c r="Q65" s="121"/>
      <c r="R65" s="121"/>
    </row>
    <row r="66" spans="1:18" x14ac:dyDescent="0.25">
      <c r="A66" s="121"/>
      <c r="B66" s="121"/>
      <c r="C66" s="121"/>
      <c r="D66" s="121"/>
      <c r="E66" s="121"/>
      <c r="F66" s="121"/>
      <c r="G66" s="121"/>
      <c r="H66" s="121"/>
      <c r="I66" s="121"/>
      <c r="J66" s="121"/>
      <c r="K66" s="121"/>
      <c r="L66" s="121"/>
      <c r="M66" s="121"/>
      <c r="N66" s="121"/>
      <c r="O66" s="121"/>
      <c r="P66" s="121"/>
      <c r="Q66" s="121"/>
      <c r="R66" s="121"/>
    </row>
    <row r="67" spans="1:18" x14ac:dyDescent="0.25">
      <c r="A67" s="121"/>
      <c r="B67" s="121"/>
      <c r="C67" s="121"/>
      <c r="D67" s="121"/>
      <c r="E67" s="121"/>
      <c r="F67" s="121"/>
      <c r="G67" s="121"/>
      <c r="H67" s="121"/>
      <c r="I67" s="121"/>
      <c r="J67" s="121"/>
      <c r="K67" s="121"/>
      <c r="L67" s="121"/>
      <c r="M67" s="121"/>
      <c r="N67" s="121"/>
      <c r="O67" s="121"/>
      <c r="P67" s="121"/>
      <c r="Q67" s="121"/>
      <c r="R67" s="121"/>
    </row>
    <row r="68" spans="1:18" x14ac:dyDescent="0.25">
      <c r="A68" s="121"/>
      <c r="B68" s="121"/>
      <c r="C68" s="121"/>
      <c r="D68" s="121"/>
      <c r="E68" s="121"/>
      <c r="F68" s="121"/>
      <c r="G68" s="121"/>
      <c r="H68" s="121"/>
      <c r="I68" s="121"/>
      <c r="J68" s="121"/>
      <c r="K68" s="121"/>
      <c r="L68" s="121"/>
      <c r="M68" s="121"/>
      <c r="N68" s="121"/>
      <c r="O68" s="121"/>
      <c r="P68" s="121"/>
      <c r="Q68" s="121"/>
      <c r="R68" s="121"/>
    </row>
    <row r="69" spans="1:18" x14ac:dyDescent="0.25">
      <c r="A69" s="121"/>
      <c r="B69" s="121"/>
      <c r="C69" s="121"/>
      <c r="D69" s="121"/>
      <c r="E69" s="121"/>
      <c r="F69" s="121"/>
      <c r="G69" s="121"/>
      <c r="H69" s="121"/>
      <c r="I69" s="121"/>
      <c r="J69" s="121"/>
      <c r="K69" s="121"/>
      <c r="L69" s="121"/>
      <c r="M69" s="121"/>
      <c r="N69" s="121"/>
      <c r="O69" s="121"/>
      <c r="P69" s="121"/>
      <c r="Q69" s="121"/>
      <c r="R69" s="121"/>
    </row>
    <row r="70" spans="1:18" x14ac:dyDescent="0.25">
      <c r="A70" s="121"/>
      <c r="B70" s="121"/>
      <c r="C70" s="121"/>
      <c r="D70" s="121"/>
      <c r="E70" s="121"/>
      <c r="F70" s="121"/>
      <c r="G70" s="121"/>
      <c r="H70" s="121"/>
      <c r="I70" s="121"/>
      <c r="J70" s="121"/>
      <c r="K70" s="121"/>
      <c r="L70" s="121"/>
      <c r="M70" s="121"/>
      <c r="N70" s="121"/>
      <c r="O70" s="121"/>
      <c r="P70" s="121"/>
      <c r="Q70" s="121"/>
      <c r="R70" s="121"/>
    </row>
    <row r="71" spans="1:18" x14ac:dyDescent="0.25">
      <c r="A71" s="121"/>
      <c r="B71" s="121"/>
      <c r="C71" s="121"/>
      <c r="D71" s="121"/>
      <c r="E71" s="121"/>
      <c r="F71" s="121"/>
      <c r="G71" s="121"/>
      <c r="H71" s="121"/>
      <c r="I71" s="121"/>
      <c r="J71" s="121"/>
      <c r="K71" s="121"/>
      <c r="L71" s="121"/>
      <c r="M71" s="121"/>
      <c r="N71" s="121"/>
      <c r="O71" s="121"/>
      <c r="P71" s="121"/>
      <c r="Q71" s="121"/>
      <c r="R71" s="121"/>
    </row>
    <row r="72" spans="1:18" x14ac:dyDescent="0.25">
      <c r="A72" s="121"/>
      <c r="B72" s="121"/>
      <c r="C72" s="121"/>
      <c r="D72" s="121"/>
      <c r="E72" s="121"/>
      <c r="F72" s="121"/>
      <c r="G72" s="121"/>
      <c r="H72" s="121"/>
      <c r="I72" s="121"/>
      <c r="J72" s="121"/>
      <c r="K72" s="121"/>
      <c r="L72" s="121"/>
      <c r="M72" s="121"/>
      <c r="N72" s="121"/>
      <c r="O72" s="121"/>
      <c r="P72" s="121"/>
      <c r="Q72" s="121"/>
      <c r="R72" s="121"/>
    </row>
    <row r="73" spans="1:18" x14ac:dyDescent="0.25">
      <c r="A73" s="121"/>
      <c r="B73" s="121"/>
      <c r="C73" s="121"/>
      <c r="D73" s="121"/>
      <c r="E73" s="121"/>
      <c r="F73" s="121"/>
      <c r="G73" s="121"/>
      <c r="H73" s="121"/>
      <c r="I73" s="121"/>
      <c r="J73" s="121"/>
      <c r="K73" s="121"/>
      <c r="L73" s="121"/>
      <c r="M73" s="121"/>
      <c r="N73" s="121"/>
      <c r="O73" s="121"/>
      <c r="P73" s="121"/>
      <c r="Q73" s="121"/>
      <c r="R73" s="121"/>
    </row>
    <row r="74" spans="1:18" x14ac:dyDescent="0.25">
      <c r="A74" s="121"/>
      <c r="B74" s="121"/>
      <c r="C74" s="121"/>
      <c r="D74" s="121"/>
      <c r="E74" s="121"/>
      <c r="F74" s="121"/>
      <c r="G74" s="121"/>
      <c r="H74" s="121"/>
      <c r="I74" s="121"/>
      <c r="J74" s="121"/>
      <c r="K74" s="121"/>
      <c r="L74" s="121"/>
      <c r="M74" s="121"/>
      <c r="N74" s="121"/>
      <c r="O74" s="121"/>
      <c r="P74" s="121"/>
      <c r="Q74" s="121"/>
      <c r="R74" s="121"/>
    </row>
    <row r="75" spans="1:18" x14ac:dyDescent="0.25">
      <c r="A75" s="121"/>
      <c r="B75" s="121"/>
      <c r="C75" s="121"/>
      <c r="D75" s="121"/>
      <c r="E75" s="121"/>
      <c r="F75" s="121"/>
      <c r="G75" s="121"/>
      <c r="H75" s="121"/>
      <c r="I75" s="121"/>
      <c r="J75" s="121"/>
      <c r="K75" s="121"/>
      <c r="L75" s="121"/>
      <c r="M75" s="121"/>
      <c r="N75" s="121"/>
      <c r="O75" s="121"/>
      <c r="P75" s="121"/>
      <c r="Q75" s="121"/>
      <c r="R75" s="121"/>
    </row>
    <row r="76" spans="1:18" x14ac:dyDescent="0.25">
      <c r="A76" s="121"/>
      <c r="B76" s="121"/>
      <c r="C76" s="121"/>
      <c r="D76" s="121"/>
      <c r="E76" s="121"/>
      <c r="F76" s="121"/>
      <c r="G76" s="121"/>
      <c r="H76" s="121"/>
      <c r="I76" s="121"/>
      <c r="J76" s="121"/>
      <c r="K76" s="121"/>
      <c r="L76" s="121"/>
      <c r="M76" s="121"/>
      <c r="N76" s="121"/>
      <c r="O76" s="121"/>
      <c r="P76" s="121"/>
      <c r="Q76" s="121"/>
      <c r="R76" s="121"/>
    </row>
    <row r="77" spans="1:18" x14ac:dyDescent="0.25">
      <c r="B77" s="121"/>
      <c r="C77" s="121"/>
      <c r="D77" s="121"/>
      <c r="E77" s="121"/>
      <c r="F77" s="121"/>
      <c r="G77" s="121"/>
      <c r="H77" s="121"/>
      <c r="I77" s="121"/>
      <c r="J77" s="121"/>
      <c r="K77" s="121"/>
      <c r="L77" s="121"/>
      <c r="M77" s="121"/>
      <c r="N77" s="121"/>
      <c r="O77" s="121"/>
      <c r="P77" s="121"/>
      <c r="Q77" s="121"/>
      <c r="R77" s="121"/>
    </row>
    <row r="78" spans="1:18" x14ac:dyDescent="0.25">
      <c r="B78" s="121"/>
      <c r="C78" s="121"/>
      <c r="D78" s="121"/>
      <c r="E78" s="121"/>
      <c r="F78" s="121"/>
      <c r="G78" s="121"/>
      <c r="H78" s="121"/>
      <c r="I78" s="121"/>
      <c r="J78" s="121"/>
      <c r="K78" s="121"/>
      <c r="L78" s="121"/>
      <c r="M78" s="121"/>
      <c r="N78" s="121"/>
      <c r="O78" s="121"/>
      <c r="P78" s="121"/>
      <c r="Q78" s="121"/>
      <c r="R78" s="121"/>
    </row>
    <row r="79" spans="1:18" x14ac:dyDescent="0.25">
      <c r="B79" s="121"/>
      <c r="C79" s="121"/>
      <c r="D79" s="121"/>
      <c r="E79" s="121"/>
      <c r="F79" s="121"/>
      <c r="G79" s="121"/>
      <c r="H79" s="121"/>
      <c r="I79" s="121"/>
      <c r="J79" s="121"/>
      <c r="K79" s="121"/>
      <c r="L79" s="121"/>
      <c r="M79" s="121"/>
      <c r="N79" s="121"/>
      <c r="O79" s="121"/>
      <c r="P79" s="121"/>
      <c r="Q79" s="121"/>
      <c r="R79" s="121"/>
    </row>
    <row r="80" spans="1:18" x14ac:dyDescent="0.25">
      <c r="B80" s="121"/>
      <c r="C80" s="121"/>
      <c r="D80" s="121"/>
      <c r="E80" s="121"/>
      <c r="F80" s="121"/>
      <c r="G80" s="121"/>
      <c r="H80" s="121"/>
      <c r="I80" s="121"/>
      <c r="J80" s="121"/>
      <c r="K80" s="121"/>
      <c r="L80" s="121"/>
      <c r="M80" s="121"/>
      <c r="N80" s="121"/>
      <c r="O80" s="121"/>
      <c r="P80" s="121"/>
      <c r="Q80" s="121"/>
      <c r="R80" s="121"/>
    </row>
    <row r="81" spans="2:18" x14ac:dyDescent="0.25">
      <c r="B81" s="121"/>
      <c r="C81" s="121"/>
      <c r="D81" s="121"/>
      <c r="E81" s="121"/>
      <c r="F81" s="121"/>
      <c r="G81" s="121"/>
      <c r="H81" s="121"/>
      <c r="I81" s="121"/>
      <c r="J81" s="121"/>
      <c r="K81" s="121"/>
      <c r="L81" s="121"/>
      <c r="M81" s="121"/>
      <c r="N81" s="121"/>
      <c r="O81" s="121"/>
      <c r="P81" s="121"/>
      <c r="Q81" s="121"/>
      <c r="R81" s="121"/>
    </row>
    <row r="82" spans="2:18" x14ac:dyDescent="0.25">
      <c r="B82" s="121"/>
      <c r="C82" s="121"/>
      <c r="D82" s="121"/>
      <c r="E82" s="121"/>
      <c r="F82" s="121"/>
      <c r="G82" s="121"/>
      <c r="H82" s="121"/>
      <c r="I82" s="121"/>
      <c r="J82" s="121"/>
      <c r="K82" s="121"/>
      <c r="L82" s="121"/>
      <c r="M82" s="121"/>
      <c r="N82" s="121"/>
      <c r="O82" s="121"/>
      <c r="P82" s="121"/>
      <c r="Q82" s="121"/>
      <c r="R82" s="121"/>
    </row>
    <row r="83" spans="2:18" x14ac:dyDescent="0.25">
      <c r="B83" s="121"/>
      <c r="C83" s="121"/>
      <c r="D83" s="121"/>
      <c r="E83" s="121"/>
      <c r="F83" s="121"/>
      <c r="G83" s="121"/>
      <c r="H83" s="121"/>
      <c r="I83" s="121"/>
      <c r="J83" s="121"/>
      <c r="K83" s="121"/>
      <c r="L83" s="121"/>
      <c r="M83" s="121"/>
      <c r="N83" s="121"/>
      <c r="O83" s="121"/>
      <c r="P83" s="121"/>
      <c r="Q83" s="121"/>
      <c r="R83" s="121"/>
    </row>
    <row r="84" spans="2:18" x14ac:dyDescent="0.25">
      <c r="B84" s="121"/>
      <c r="C84" s="121"/>
      <c r="D84" s="121"/>
      <c r="E84" s="121"/>
      <c r="F84" s="121"/>
      <c r="G84" s="121"/>
      <c r="H84" s="121"/>
      <c r="I84" s="121"/>
      <c r="J84" s="121"/>
      <c r="K84" s="121"/>
      <c r="L84" s="121"/>
      <c r="M84" s="121"/>
      <c r="N84" s="121"/>
      <c r="O84" s="121"/>
      <c r="P84" s="121"/>
      <c r="Q84" s="121"/>
      <c r="R84" s="121"/>
    </row>
    <row r="85" spans="2:18" x14ac:dyDescent="0.25">
      <c r="B85" s="121"/>
      <c r="C85" s="121"/>
      <c r="D85" s="121"/>
      <c r="E85" s="121"/>
      <c r="F85" s="121"/>
      <c r="G85" s="121"/>
      <c r="H85" s="121"/>
      <c r="I85" s="121"/>
      <c r="J85" s="121"/>
      <c r="K85" s="121"/>
      <c r="L85" s="121"/>
      <c r="M85" s="121"/>
      <c r="N85" s="121"/>
      <c r="O85" s="121"/>
      <c r="P85" s="121"/>
      <c r="Q85" s="121"/>
      <c r="R85" s="121"/>
    </row>
    <row r="86" spans="2:18" x14ac:dyDescent="0.25">
      <c r="B86" s="121"/>
      <c r="C86" s="121"/>
      <c r="D86" s="121"/>
      <c r="E86" s="121"/>
      <c r="F86" s="121"/>
      <c r="G86" s="121"/>
      <c r="H86" s="121"/>
      <c r="I86" s="121"/>
      <c r="J86" s="121"/>
      <c r="K86" s="121"/>
      <c r="L86" s="121"/>
      <c r="M86" s="121"/>
      <c r="N86" s="121"/>
      <c r="O86" s="121"/>
      <c r="P86" s="121"/>
      <c r="Q86" s="121"/>
      <c r="R86" s="121"/>
    </row>
    <row r="87" spans="2:18" x14ac:dyDescent="0.25">
      <c r="B87" s="121"/>
      <c r="C87" s="121"/>
      <c r="D87" s="121"/>
      <c r="E87" s="121"/>
      <c r="F87" s="121"/>
      <c r="G87" s="121"/>
      <c r="H87" s="121"/>
      <c r="I87" s="121"/>
      <c r="J87" s="121"/>
      <c r="K87" s="121"/>
      <c r="L87" s="121"/>
      <c r="M87" s="121"/>
      <c r="N87" s="121"/>
      <c r="O87" s="121"/>
      <c r="P87" s="121"/>
      <c r="Q87" s="121"/>
      <c r="R87" s="121"/>
    </row>
    <row r="88" spans="2:18" x14ac:dyDescent="0.25">
      <c r="B88" s="121"/>
      <c r="C88" s="121"/>
      <c r="D88" s="121"/>
      <c r="E88" s="121"/>
      <c r="F88" s="121"/>
      <c r="G88" s="121"/>
      <c r="H88" s="121"/>
      <c r="I88" s="121"/>
      <c r="J88" s="121"/>
      <c r="K88" s="121"/>
      <c r="L88" s="121"/>
      <c r="M88" s="121"/>
      <c r="N88" s="121"/>
      <c r="O88" s="121"/>
      <c r="P88" s="121"/>
      <c r="Q88" s="121"/>
      <c r="R88" s="121"/>
    </row>
    <row r="89" spans="2:18" x14ac:dyDescent="0.25">
      <c r="B89" s="121"/>
      <c r="C89" s="121"/>
      <c r="D89" s="121"/>
      <c r="E89" s="121"/>
      <c r="F89" s="121"/>
      <c r="G89" s="121"/>
      <c r="H89" s="121"/>
      <c r="I89" s="121"/>
      <c r="J89" s="121"/>
      <c r="K89" s="121"/>
      <c r="L89" s="121"/>
      <c r="M89" s="121"/>
      <c r="N89" s="121"/>
      <c r="O89" s="121"/>
      <c r="P89" s="121"/>
      <c r="Q89" s="121"/>
      <c r="R89" s="121"/>
    </row>
    <row r="90" spans="2:18" x14ac:dyDescent="0.25">
      <c r="B90" s="121"/>
      <c r="C90" s="121"/>
      <c r="D90" s="121"/>
      <c r="E90" s="121"/>
      <c r="F90" s="121"/>
      <c r="G90" s="121"/>
      <c r="H90" s="121"/>
      <c r="I90" s="121"/>
      <c r="J90" s="121"/>
      <c r="K90" s="121"/>
      <c r="L90" s="121"/>
      <c r="M90" s="121"/>
      <c r="N90" s="121"/>
      <c r="O90" s="121"/>
      <c r="P90" s="121"/>
      <c r="Q90" s="121"/>
      <c r="R90" s="121"/>
    </row>
    <row r="91" spans="2:18" x14ac:dyDescent="0.25">
      <c r="B91" s="121"/>
      <c r="C91" s="121"/>
      <c r="D91" s="121"/>
      <c r="E91" s="121"/>
      <c r="F91" s="121"/>
      <c r="G91" s="121"/>
      <c r="H91" s="121"/>
      <c r="I91" s="121"/>
      <c r="J91" s="121"/>
      <c r="K91" s="121"/>
      <c r="L91" s="121"/>
      <c r="M91" s="121"/>
      <c r="N91" s="121"/>
      <c r="O91" s="121"/>
      <c r="P91" s="121"/>
      <c r="Q91" s="121"/>
      <c r="R91" s="121"/>
    </row>
    <row r="92" spans="2:18" x14ac:dyDescent="0.25">
      <c r="B92" s="121"/>
      <c r="C92" s="121"/>
    </row>
    <row r="93" spans="2:18" x14ac:dyDescent="0.25">
      <c r="B93" s="121"/>
      <c r="C93" s="121"/>
    </row>
    <row r="94" spans="2:18" x14ac:dyDescent="0.25">
      <c r="B94" s="121"/>
      <c r="C94" s="121"/>
    </row>
    <row r="95" spans="2:18" x14ac:dyDescent="0.25">
      <c r="B95" s="121"/>
      <c r="C95" s="121"/>
    </row>
  </sheetData>
  <mergeCells count="12">
    <mergeCell ref="B29:H29"/>
    <mergeCell ref="B30:B34"/>
    <mergeCell ref="D36:H36"/>
    <mergeCell ref="B20:H20"/>
    <mergeCell ref="B21:B25"/>
    <mergeCell ref="D27:H27"/>
    <mergeCell ref="B12:B16"/>
    <mergeCell ref="D18:H18"/>
    <mergeCell ref="D9:H9"/>
    <mergeCell ref="B2:H2"/>
    <mergeCell ref="B3:B7"/>
    <mergeCell ref="B11:H1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Niveles!$P$29:$P$41</xm:f>
          </x14:formula1>
          <xm:sqref>J22</xm:sqref>
        </x14:dataValidation>
        <x14:dataValidation type="list" allowBlank="1" showInputMessage="1" showErrorMessage="1" xr:uid="{00000000-0002-0000-0500-000001000000}">
          <x14:formula1>
            <xm:f>Datos!$D$6:$D$55</xm:f>
          </x14:formula1>
          <xm:sqref>J31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dimension ref="A1:AL56"/>
  <sheetViews>
    <sheetView showGridLines="0" topLeftCell="A12" zoomScaleNormal="100" workbookViewId="0">
      <selection activeCell="H26" sqref="H26"/>
    </sheetView>
  </sheetViews>
  <sheetFormatPr baseColWidth="10" defaultColWidth="11.42578125" defaultRowHeight="20.25" x14ac:dyDescent="0.3"/>
  <cols>
    <col min="1" max="1" width="3.140625" style="7" customWidth="1"/>
    <col min="2" max="2" width="22.140625" style="7" customWidth="1"/>
    <col min="3" max="3" width="28.7109375" style="7" customWidth="1"/>
    <col min="4" max="4" width="7.28515625" style="7" bestFit="1" customWidth="1"/>
    <col min="5" max="5" width="8.28515625" style="7" bestFit="1" customWidth="1"/>
    <col min="6" max="6" width="11.42578125" style="7" bestFit="1" customWidth="1"/>
    <col min="7" max="7" width="4.42578125" style="7" customWidth="1"/>
    <col min="8" max="8" width="14.85546875" style="7" bestFit="1" customWidth="1"/>
    <col min="9" max="9" width="13.28515625" style="7" bestFit="1" customWidth="1"/>
    <col min="10" max="10" width="57.42578125" style="7" customWidth="1"/>
    <col min="11" max="16384" width="11.42578125" style="7"/>
  </cols>
  <sheetData>
    <row r="1" spans="1:38" x14ac:dyDescent="0.3">
      <c r="A1" s="5"/>
      <c r="B1" s="6"/>
      <c r="C1" s="6"/>
      <c r="D1" s="6"/>
      <c r="E1" s="6"/>
      <c r="F1" s="6"/>
      <c r="G1" s="5"/>
      <c r="H1" s="5"/>
      <c r="I1" s="5"/>
      <c r="J1" s="5"/>
      <c r="K1" s="5"/>
      <c r="L1" s="5"/>
      <c r="M1" s="5"/>
      <c r="N1" s="5"/>
      <c r="O1" s="5"/>
      <c r="P1" s="5"/>
      <c r="Q1" s="5"/>
      <c r="R1" s="5"/>
      <c r="S1" s="5"/>
      <c r="T1" s="5"/>
      <c r="U1" s="5"/>
      <c r="V1" s="5"/>
      <c r="W1" s="5"/>
      <c r="X1" s="5"/>
      <c r="Y1" s="5"/>
      <c r="Z1" s="5"/>
      <c r="AA1" s="5"/>
      <c r="AB1" s="5"/>
      <c r="AC1" s="5"/>
      <c r="AD1" s="5"/>
      <c r="AE1" s="5"/>
      <c r="AF1" s="5"/>
    </row>
    <row r="2" spans="1:38" ht="20.25" customHeight="1" x14ac:dyDescent="0.3">
      <c r="A2" s="5"/>
      <c r="B2" s="538" t="s">
        <v>704</v>
      </c>
      <c r="C2" s="538"/>
      <c r="D2" s="541" t="s">
        <v>682</v>
      </c>
      <c r="E2" s="542"/>
      <c r="F2" s="543"/>
      <c r="G2" s="5"/>
      <c r="H2" s="535" t="s">
        <v>705</v>
      </c>
      <c r="I2" s="536"/>
      <c r="J2" s="536"/>
      <c r="K2" s="537"/>
      <c r="L2" s="5"/>
      <c r="M2" s="5"/>
      <c r="N2" s="5"/>
      <c r="O2" s="5"/>
      <c r="P2" s="5"/>
      <c r="Q2" s="5"/>
      <c r="R2" s="5"/>
      <c r="S2" s="5"/>
      <c r="T2" s="5"/>
      <c r="U2" s="5"/>
      <c r="V2" s="5"/>
      <c r="W2" s="5"/>
      <c r="X2" s="5"/>
      <c r="Y2" s="5"/>
      <c r="Z2" s="5"/>
      <c r="AA2" s="5"/>
      <c r="AB2" s="5"/>
      <c r="AC2" s="5"/>
      <c r="AD2" s="5"/>
      <c r="AE2" s="5"/>
      <c r="AF2" s="5"/>
    </row>
    <row r="3" spans="1:38" x14ac:dyDescent="0.3">
      <c r="A3" s="5"/>
      <c r="B3" s="539" t="s">
        <v>706</v>
      </c>
      <c r="C3" s="539"/>
      <c r="D3" s="540" t="s">
        <v>707</v>
      </c>
      <c r="E3" s="540"/>
      <c r="F3" s="544" t="s">
        <v>708</v>
      </c>
      <c r="G3" s="5"/>
      <c r="H3" s="2"/>
      <c r="I3" s="2"/>
      <c r="J3" s="2"/>
      <c r="K3" s="2"/>
      <c r="L3" s="5"/>
      <c r="M3" s="5"/>
      <c r="N3" s="5"/>
      <c r="O3" s="5"/>
      <c r="P3" s="5"/>
      <c r="Q3" s="5"/>
      <c r="R3" s="5"/>
      <c r="S3" s="5"/>
      <c r="T3" s="5"/>
      <c r="U3" s="5"/>
      <c r="V3" s="5"/>
      <c r="W3" s="5"/>
      <c r="X3" s="5"/>
      <c r="Y3" s="5"/>
      <c r="Z3" s="5"/>
      <c r="AA3" s="5"/>
      <c r="AB3" s="5"/>
      <c r="AC3" s="5"/>
      <c r="AD3" s="5"/>
      <c r="AE3" s="5"/>
      <c r="AF3" s="5"/>
    </row>
    <row r="4" spans="1:38" x14ac:dyDescent="0.3">
      <c r="A4" s="5"/>
      <c r="B4" s="75" t="s">
        <v>709</v>
      </c>
      <c r="C4" s="75" t="s">
        <v>710</v>
      </c>
      <c r="D4" s="75" t="s">
        <v>709</v>
      </c>
      <c r="E4" s="75" t="s">
        <v>710</v>
      </c>
      <c r="F4" s="545"/>
      <c r="G4" s="5"/>
      <c r="H4" s="535" t="s">
        <v>711</v>
      </c>
      <c r="I4" s="536"/>
      <c r="J4" s="536"/>
      <c r="K4" s="537"/>
      <c r="L4" s="5"/>
      <c r="M4" s="5"/>
      <c r="N4" s="5"/>
      <c r="O4" s="5"/>
      <c r="P4" s="5"/>
      <c r="Q4" s="5"/>
      <c r="R4" s="5"/>
      <c r="S4" s="5"/>
      <c r="T4" s="5"/>
      <c r="U4" s="5"/>
      <c r="V4" s="5"/>
      <c r="W4" s="5"/>
      <c r="X4" s="5"/>
      <c r="Y4" s="5"/>
      <c r="Z4" s="5"/>
      <c r="AA4" s="5"/>
      <c r="AB4" s="5"/>
      <c r="AC4" s="5"/>
      <c r="AD4" s="5"/>
      <c r="AE4" s="5"/>
      <c r="AF4" s="5"/>
    </row>
    <row r="5" spans="1:38" x14ac:dyDescent="0.3">
      <c r="A5" s="5"/>
      <c r="B5" s="9">
        <v>0</v>
      </c>
      <c r="C5" s="9">
        <v>2</v>
      </c>
      <c r="D5" s="26">
        <v>0</v>
      </c>
      <c r="E5" s="26">
        <v>0.2</v>
      </c>
      <c r="F5" s="21" t="s">
        <v>712</v>
      </c>
      <c r="G5" s="5"/>
      <c r="H5" s="547" t="s">
        <v>713</v>
      </c>
      <c r="I5" s="548"/>
      <c r="J5" s="31" t="s">
        <v>714</v>
      </c>
      <c r="K5" s="31" t="s">
        <v>715</v>
      </c>
      <c r="L5" s="5"/>
      <c r="M5" s="5"/>
      <c r="N5" s="5"/>
      <c r="O5" s="5"/>
      <c r="P5" s="5"/>
      <c r="Q5" s="5"/>
      <c r="R5" s="5"/>
      <c r="S5" s="5"/>
      <c r="T5" s="5"/>
      <c r="U5" s="5"/>
      <c r="V5" s="5"/>
      <c r="W5" s="5"/>
      <c r="X5" s="5"/>
      <c r="Y5" s="5"/>
      <c r="Z5" s="5"/>
      <c r="AA5" s="5"/>
      <c r="AB5" s="5"/>
      <c r="AC5" s="5"/>
      <c r="AD5" s="5"/>
      <c r="AE5" s="5"/>
      <c r="AF5" s="5"/>
    </row>
    <row r="6" spans="1:38" ht="31.5" x14ac:dyDescent="0.3">
      <c r="A6" s="5"/>
      <c r="B6" s="10">
        <v>3</v>
      </c>
      <c r="C6" s="10">
        <v>24</v>
      </c>
      <c r="D6" s="27">
        <v>0.2001</v>
      </c>
      <c r="E6" s="27">
        <v>0.4</v>
      </c>
      <c r="F6" s="25" t="s">
        <v>716</v>
      </c>
      <c r="G6" s="5"/>
      <c r="H6" s="546" t="s">
        <v>42</v>
      </c>
      <c r="I6" s="73" t="s">
        <v>142</v>
      </c>
      <c r="J6" s="17" t="s">
        <v>717</v>
      </c>
      <c r="K6" s="18">
        <v>0.25</v>
      </c>
      <c r="L6" s="5"/>
      <c r="M6" s="5"/>
      <c r="N6" s="5"/>
      <c r="O6" s="5"/>
      <c r="P6" s="5"/>
      <c r="Q6" s="5"/>
      <c r="R6" s="5"/>
      <c r="S6" s="5"/>
      <c r="T6" s="5"/>
      <c r="U6" s="5"/>
      <c r="V6" s="5"/>
      <c r="W6" s="5"/>
      <c r="X6" s="5"/>
      <c r="Y6" s="5"/>
      <c r="Z6" s="5"/>
      <c r="AA6" s="5"/>
      <c r="AB6" s="5"/>
      <c r="AC6" s="5"/>
      <c r="AD6" s="5"/>
      <c r="AE6" s="5"/>
      <c r="AF6" s="5"/>
    </row>
    <row r="7" spans="1:38" ht="31.5" x14ac:dyDescent="0.3">
      <c r="A7" s="5"/>
      <c r="B7" s="10">
        <v>25</v>
      </c>
      <c r="C7" s="10">
        <v>500</v>
      </c>
      <c r="D7" s="28">
        <v>0.40010000000000001</v>
      </c>
      <c r="E7" s="28">
        <v>0.6</v>
      </c>
      <c r="F7" s="24" t="s">
        <v>718</v>
      </c>
      <c r="G7" s="5"/>
      <c r="H7" s="546"/>
      <c r="I7" s="73" t="s">
        <v>163</v>
      </c>
      <c r="J7" s="17" t="s">
        <v>719</v>
      </c>
      <c r="K7" s="18">
        <v>0.15</v>
      </c>
      <c r="L7" s="5"/>
      <c r="M7" s="5"/>
      <c r="N7" s="5"/>
      <c r="O7" s="5"/>
      <c r="P7" s="5"/>
      <c r="Q7" s="5"/>
      <c r="R7" s="5"/>
      <c r="S7" s="5"/>
      <c r="T7" s="5"/>
      <c r="U7" s="5"/>
      <c r="V7" s="5"/>
      <c r="W7" s="5"/>
      <c r="X7" s="5"/>
      <c r="Y7" s="5"/>
      <c r="Z7" s="5"/>
      <c r="AA7" s="5"/>
      <c r="AB7" s="5"/>
      <c r="AC7" s="5"/>
      <c r="AD7" s="5"/>
      <c r="AE7" s="5"/>
      <c r="AF7" s="5"/>
    </row>
    <row r="8" spans="1:38" ht="31.5" x14ac:dyDescent="0.3">
      <c r="A8" s="5"/>
      <c r="B8" s="10">
        <v>501</v>
      </c>
      <c r="C8" s="10">
        <v>5000</v>
      </c>
      <c r="D8" s="29">
        <v>0.60009999999999997</v>
      </c>
      <c r="E8" s="29">
        <v>0.8</v>
      </c>
      <c r="F8" s="22" t="s">
        <v>720</v>
      </c>
      <c r="G8" s="5"/>
      <c r="H8" s="546"/>
      <c r="I8" s="73" t="s">
        <v>173</v>
      </c>
      <c r="J8" s="17" t="s">
        <v>721</v>
      </c>
      <c r="K8" s="18">
        <v>0.1</v>
      </c>
      <c r="L8" s="5"/>
      <c r="M8" s="5"/>
      <c r="N8" s="5"/>
      <c r="O8" s="5"/>
      <c r="P8" s="5"/>
      <c r="Q8" s="5"/>
      <c r="R8" s="5"/>
      <c r="S8" s="5"/>
      <c r="T8" s="5"/>
      <c r="U8" s="5"/>
      <c r="V8" s="5"/>
      <c r="W8" s="5"/>
      <c r="X8" s="5"/>
      <c r="Y8" s="5"/>
      <c r="Z8" s="5"/>
      <c r="AA8" s="5"/>
      <c r="AB8" s="5"/>
      <c r="AC8" s="5"/>
      <c r="AD8" s="5"/>
      <c r="AE8" s="5"/>
      <c r="AF8" s="5"/>
    </row>
    <row r="9" spans="1:38" ht="47.25" x14ac:dyDescent="0.3">
      <c r="A9" s="5"/>
      <c r="B9" s="10">
        <v>5001</v>
      </c>
      <c r="C9" s="10">
        <v>10000</v>
      </c>
      <c r="D9" s="30">
        <v>0.80010000000000003</v>
      </c>
      <c r="E9" s="30">
        <v>1</v>
      </c>
      <c r="F9" s="23" t="s">
        <v>722</v>
      </c>
      <c r="G9" s="5"/>
      <c r="H9" s="546" t="s">
        <v>44</v>
      </c>
      <c r="I9" s="73" t="s">
        <v>723</v>
      </c>
      <c r="J9" s="17" t="s">
        <v>724</v>
      </c>
      <c r="K9" s="18">
        <v>0.25</v>
      </c>
      <c r="L9" s="5"/>
      <c r="M9" s="5"/>
      <c r="N9" s="5"/>
      <c r="O9" s="5"/>
      <c r="P9" s="5"/>
      <c r="Q9" s="5"/>
      <c r="R9" s="5"/>
      <c r="S9" s="5"/>
      <c r="T9" s="5"/>
      <c r="U9" s="5"/>
      <c r="V9" s="5"/>
      <c r="W9" s="5"/>
      <c r="X9" s="5"/>
      <c r="Y9" s="5"/>
      <c r="Z9" s="5"/>
      <c r="AA9" s="5"/>
      <c r="AB9" s="5"/>
      <c r="AC9" s="5"/>
      <c r="AD9" s="5"/>
      <c r="AE9" s="5"/>
      <c r="AF9" s="5"/>
    </row>
    <row r="10" spans="1:38" ht="31.5" x14ac:dyDescent="0.3">
      <c r="A10" s="5"/>
      <c r="B10" s="11"/>
      <c r="C10" s="11"/>
      <c r="D10" s="11"/>
      <c r="E10" s="11"/>
      <c r="F10" s="11"/>
      <c r="G10" s="5"/>
      <c r="H10" s="546"/>
      <c r="I10" s="73" t="s">
        <v>143</v>
      </c>
      <c r="J10" s="17" t="s">
        <v>725</v>
      </c>
      <c r="K10" s="18">
        <v>0.15</v>
      </c>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row>
    <row r="11" spans="1:38" x14ac:dyDescent="0.3">
      <c r="A11" s="5"/>
      <c r="B11" s="541" t="s">
        <v>13</v>
      </c>
      <c r="C11" s="543"/>
      <c r="D11" s="541" t="s">
        <v>697</v>
      </c>
      <c r="E11" s="542"/>
      <c r="F11" s="543"/>
      <c r="G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row>
    <row r="12" spans="1:38" ht="31.5" customHeight="1" x14ac:dyDescent="0.3">
      <c r="A12" s="5"/>
      <c r="B12" s="74" t="s">
        <v>726</v>
      </c>
      <c r="C12" s="74" t="s">
        <v>727</v>
      </c>
      <c r="D12" s="540" t="s">
        <v>728</v>
      </c>
      <c r="E12" s="540"/>
      <c r="F12" s="544" t="s">
        <v>729</v>
      </c>
      <c r="G12" s="5"/>
      <c r="H12" s="535" t="s">
        <v>730</v>
      </c>
      <c r="I12" s="536"/>
      <c r="J12" s="536"/>
      <c r="K12" s="33"/>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row>
    <row r="13" spans="1:38" x14ac:dyDescent="0.3">
      <c r="A13" s="5"/>
      <c r="B13" s="75" t="s">
        <v>731</v>
      </c>
      <c r="C13" s="75" t="s">
        <v>732</v>
      </c>
      <c r="D13" s="75" t="s">
        <v>709</v>
      </c>
      <c r="E13" s="75" t="s">
        <v>710</v>
      </c>
      <c r="F13" s="545"/>
      <c r="G13" s="5"/>
      <c r="H13" s="547" t="s">
        <v>733</v>
      </c>
      <c r="I13" s="548"/>
      <c r="J13" s="31" t="s">
        <v>714</v>
      </c>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row r="14" spans="1:38" ht="47.25" x14ac:dyDescent="0.3">
      <c r="A14" s="5"/>
      <c r="B14" s="12" t="s">
        <v>734</v>
      </c>
      <c r="C14" s="13" t="s">
        <v>735</v>
      </c>
      <c r="D14" s="26">
        <v>0</v>
      </c>
      <c r="E14" s="26">
        <v>0.2</v>
      </c>
      <c r="F14" s="21" t="s">
        <v>736</v>
      </c>
      <c r="G14" s="5"/>
      <c r="H14" s="546" t="s">
        <v>55</v>
      </c>
      <c r="I14" s="73" t="s">
        <v>164</v>
      </c>
      <c r="J14" s="17" t="s">
        <v>737</v>
      </c>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row>
    <row r="15" spans="1:38" ht="63" x14ac:dyDescent="0.3">
      <c r="A15" s="5"/>
      <c r="B15" s="14" t="s">
        <v>622</v>
      </c>
      <c r="C15" s="15" t="s">
        <v>300</v>
      </c>
      <c r="D15" s="27">
        <v>0.2001</v>
      </c>
      <c r="E15" s="27">
        <v>0.4</v>
      </c>
      <c r="F15" s="25" t="s">
        <v>738</v>
      </c>
      <c r="G15" s="5"/>
      <c r="H15" s="546"/>
      <c r="I15" s="73" t="s">
        <v>144</v>
      </c>
      <c r="J15" s="17" t="s">
        <v>739</v>
      </c>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row>
    <row r="16" spans="1:38" ht="47.25" x14ac:dyDescent="0.3">
      <c r="A16" s="5"/>
      <c r="B16" s="14" t="s">
        <v>184</v>
      </c>
      <c r="C16" s="15" t="s">
        <v>138</v>
      </c>
      <c r="D16" s="28">
        <v>0.40010000000000001</v>
      </c>
      <c r="E16" s="28">
        <v>0.6</v>
      </c>
      <c r="F16" s="24" t="s">
        <v>688</v>
      </c>
      <c r="G16" s="5"/>
      <c r="H16" s="546" t="s">
        <v>57</v>
      </c>
      <c r="I16" s="73" t="s">
        <v>165</v>
      </c>
      <c r="J16" s="17" t="s">
        <v>740</v>
      </c>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row>
    <row r="17" spans="1:38" ht="63" x14ac:dyDescent="0.3">
      <c r="A17" s="5"/>
      <c r="B17" s="14" t="s">
        <v>373</v>
      </c>
      <c r="C17" s="15" t="s">
        <v>263</v>
      </c>
      <c r="D17" s="29">
        <v>0.60009999999999997</v>
      </c>
      <c r="E17" s="29">
        <v>0.8</v>
      </c>
      <c r="F17" s="22" t="s">
        <v>741</v>
      </c>
      <c r="G17" s="5"/>
      <c r="H17" s="546"/>
      <c r="I17" s="73" t="s">
        <v>145</v>
      </c>
      <c r="J17" s="17" t="s">
        <v>742</v>
      </c>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row>
    <row r="18" spans="1:38" ht="47.25" x14ac:dyDescent="0.3">
      <c r="A18" s="5"/>
      <c r="B18" s="14" t="s">
        <v>743</v>
      </c>
      <c r="C18" s="15" t="s">
        <v>241</v>
      </c>
      <c r="D18" s="30">
        <v>0.80010000000000003</v>
      </c>
      <c r="E18" s="30">
        <v>1</v>
      </c>
      <c r="F18" s="23" t="s">
        <v>744</v>
      </c>
      <c r="G18" s="5"/>
      <c r="H18" s="546" t="s">
        <v>59</v>
      </c>
      <c r="I18" s="73" t="s">
        <v>166</v>
      </c>
      <c r="J18" s="17" t="s">
        <v>745</v>
      </c>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row>
    <row r="19" spans="1:38" x14ac:dyDescent="0.3">
      <c r="A19" s="5"/>
      <c r="B19" s="8"/>
      <c r="C19" s="8"/>
      <c r="D19" s="8"/>
      <c r="E19" s="8"/>
      <c r="F19" s="8"/>
      <c r="G19" s="5"/>
      <c r="H19" s="546"/>
      <c r="I19" s="73" t="s">
        <v>146</v>
      </c>
      <c r="J19" s="17" t="s">
        <v>746</v>
      </c>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row>
    <row r="20" spans="1:38" ht="34.5" customHeight="1" x14ac:dyDescent="0.3">
      <c r="A20" s="5"/>
      <c r="B20" s="5"/>
      <c r="C20" s="5"/>
      <c r="D20" s="5"/>
      <c r="E20" s="5"/>
      <c r="F20" s="5"/>
      <c r="G20" s="5"/>
      <c r="H20" s="34"/>
      <c r="I20" s="34"/>
      <c r="J20" s="34"/>
      <c r="K20" s="32"/>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row>
    <row r="21" spans="1:38" x14ac:dyDescent="0.3">
      <c r="A21" s="5"/>
      <c r="B21" s="5"/>
      <c r="C21" s="5"/>
      <c r="D21" s="5"/>
      <c r="E21" s="5"/>
      <c r="F21" s="16"/>
      <c r="G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row>
    <row r="22" spans="1:38" x14ac:dyDescent="0.3">
      <c r="A22" s="5"/>
      <c r="B22" s="5"/>
      <c r="C22" s="5"/>
      <c r="D22" s="5"/>
      <c r="E22" s="5"/>
      <c r="F22" s="5"/>
      <c r="G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row>
    <row r="23" spans="1:38" x14ac:dyDescent="0.3">
      <c r="A23" s="5"/>
      <c r="B23" s="5"/>
      <c r="C23" s="5"/>
      <c r="D23" s="5"/>
      <c r="E23" s="5"/>
      <c r="F23" s="5"/>
      <c r="G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row>
    <row r="24" spans="1:38" x14ac:dyDescent="0.3">
      <c r="A24" s="5"/>
      <c r="B24" s="5"/>
      <c r="C24" s="5"/>
      <c r="D24" s="5"/>
      <c r="E24" s="5"/>
      <c r="F24" s="5"/>
      <c r="G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row>
    <row r="25" spans="1:38" x14ac:dyDescent="0.3">
      <c r="A25" s="5"/>
      <c r="B25" s="5"/>
      <c r="C25" s="5"/>
      <c r="D25" s="5"/>
      <c r="E25" s="5"/>
      <c r="F25" s="5"/>
      <c r="G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row>
    <row r="26" spans="1:38" x14ac:dyDescent="0.3">
      <c r="A26" s="5"/>
      <c r="B26" s="5"/>
      <c r="C26" s="5"/>
      <c r="D26" s="5"/>
      <c r="E26" s="5"/>
      <c r="F26" s="5"/>
      <c r="G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row>
    <row r="27" spans="1:38" x14ac:dyDescent="0.3">
      <c r="A27" s="5"/>
      <c r="B27" s="5"/>
      <c r="C27" s="5"/>
      <c r="D27" s="5"/>
      <c r="E27" s="5"/>
      <c r="F27" s="5"/>
      <c r="G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row>
    <row r="28" spans="1:38" x14ac:dyDescent="0.3">
      <c r="A28" s="5"/>
      <c r="B28" s="5"/>
      <c r="C28" s="5"/>
      <c r="D28" s="5"/>
      <c r="E28" s="5"/>
      <c r="F28" s="5"/>
      <c r="G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row>
    <row r="29" spans="1:38" x14ac:dyDescent="0.3">
      <c r="A29" s="5"/>
      <c r="B29" s="5"/>
      <c r="C29" s="5"/>
      <c r="D29" s="5"/>
      <c r="E29" s="5"/>
      <c r="F29" s="5"/>
      <c r="G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row>
    <row r="30" spans="1:38" x14ac:dyDescent="0.3">
      <c r="A30" s="5"/>
      <c r="B30" s="5"/>
      <c r="C30" s="5"/>
      <c r="D30" s="5"/>
      <c r="E30" s="5"/>
      <c r="F30" s="5"/>
      <c r="G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row>
    <row r="31" spans="1:38" x14ac:dyDescent="0.3">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row>
    <row r="32" spans="1:38" x14ac:dyDescent="0.3">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row>
    <row r="33" spans="1:38" x14ac:dyDescent="0.3">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row>
    <row r="34" spans="1:38" x14ac:dyDescent="0.3">
      <c r="A34" s="5"/>
      <c r="G34" s="5"/>
      <c r="H34" s="5"/>
      <c r="I34" s="5"/>
      <c r="J34" s="5"/>
      <c r="K34" s="5"/>
      <c r="L34" s="5"/>
      <c r="M34" s="5"/>
      <c r="N34" s="5"/>
      <c r="O34" s="5"/>
      <c r="P34" s="5"/>
      <c r="Q34" s="5"/>
      <c r="R34" s="5"/>
      <c r="S34" s="5"/>
      <c r="T34" s="5"/>
      <c r="U34" s="5"/>
      <c r="V34" s="5"/>
      <c r="W34" s="5"/>
      <c r="X34" s="5"/>
      <c r="Y34" s="5"/>
      <c r="Z34" s="5"/>
      <c r="AA34" s="5"/>
      <c r="AB34" s="5"/>
      <c r="AC34" s="5"/>
      <c r="AD34" s="5"/>
      <c r="AE34" s="5"/>
      <c r="AF34" s="5"/>
    </row>
    <row r="35" spans="1:38" x14ac:dyDescent="0.3">
      <c r="A35" s="5"/>
      <c r="G35" s="5"/>
      <c r="H35" s="5"/>
      <c r="I35" s="5"/>
      <c r="J35" s="5"/>
      <c r="K35" s="5"/>
      <c r="L35" s="5"/>
      <c r="M35" s="5"/>
      <c r="N35" s="5"/>
      <c r="O35" s="5"/>
      <c r="P35" s="5"/>
      <c r="Q35" s="5"/>
      <c r="R35" s="5"/>
      <c r="S35" s="5"/>
      <c r="T35" s="5"/>
      <c r="U35" s="5"/>
      <c r="V35" s="5"/>
      <c r="W35" s="5"/>
      <c r="X35" s="5"/>
      <c r="Y35" s="5"/>
      <c r="Z35" s="5"/>
      <c r="AA35" s="5"/>
      <c r="AB35" s="5"/>
      <c r="AC35" s="5"/>
      <c r="AD35" s="5"/>
      <c r="AE35" s="5"/>
      <c r="AF35" s="5"/>
    </row>
    <row r="36" spans="1:38" x14ac:dyDescent="0.3">
      <c r="A36" s="5"/>
    </row>
    <row r="37" spans="1:38" x14ac:dyDescent="0.3">
      <c r="A37" s="5"/>
    </row>
    <row r="38" spans="1:38" x14ac:dyDescent="0.3">
      <c r="A38" s="5"/>
    </row>
    <row r="39" spans="1:38" x14ac:dyDescent="0.3">
      <c r="A39" s="5"/>
    </row>
    <row r="40" spans="1:38" x14ac:dyDescent="0.3">
      <c r="A40" s="5"/>
    </row>
    <row r="41" spans="1:38" x14ac:dyDescent="0.3">
      <c r="A41" s="5"/>
    </row>
    <row r="42" spans="1:38" x14ac:dyDescent="0.3">
      <c r="A42" s="5"/>
    </row>
    <row r="43" spans="1:38" x14ac:dyDescent="0.3">
      <c r="A43" s="5"/>
    </row>
    <row r="44" spans="1:38" x14ac:dyDescent="0.3">
      <c r="A44" s="5"/>
    </row>
    <row r="45" spans="1:38" x14ac:dyDescent="0.3">
      <c r="A45" s="5"/>
    </row>
    <row r="46" spans="1:38" x14ac:dyDescent="0.3">
      <c r="A46" s="5"/>
    </row>
    <row r="47" spans="1:38" x14ac:dyDescent="0.3">
      <c r="A47" s="5"/>
    </row>
    <row r="48" spans="1:38"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sheetData>
  <mergeCells count="19">
    <mergeCell ref="H14:H15"/>
    <mergeCell ref="H16:H17"/>
    <mergeCell ref="H18:H19"/>
    <mergeCell ref="H4:K4"/>
    <mergeCell ref="H13:I13"/>
    <mergeCell ref="H5:I5"/>
    <mergeCell ref="H2:K2"/>
    <mergeCell ref="H12:J12"/>
    <mergeCell ref="B2:C2"/>
    <mergeCell ref="B3:C3"/>
    <mergeCell ref="D3:E3"/>
    <mergeCell ref="D12:E12"/>
    <mergeCell ref="D2:F2"/>
    <mergeCell ref="F3:F4"/>
    <mergeCell ref="D11:F11"/>
    <mergeCell ref="F12:F13"/>
    <mergeCell ref="H6:H8"/>
    <mergeCell ref="H9:H10"/>
    <mergeCell ref="B11:C1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05BC4-9BCB-4D4F-83EE-9174ABBCCAE2}">
  <dimension ref="A1:M33"/>
  <sheetViews>
    <sheetView topLeftCell="A19" zoomScale="85" zoomScaleNormal="85" workbookViewId="0">
      <selection activeCell="I20" sqref="I20"/>
    </sheetView>
  </sheetViews>
  <sheetFormatPr baseColWidth="10" defaultColWidth="11.42578125" defaultRowHeight="15" x14ac:dyDescent="0.25"/>
  <cols>
    <col min="1" max="1" width="39.140625" bestFit="1" customWidth="1"/>
    <col min="2" max="2" width="14.140625" customWidth="1"/>
    <col min="3" max="3" width="12.140625" customWidth="1"/>
    <col min="4" max="4" width="13.5703125" customWidth="1"/>
    <col min="5" max="5" width="6.5703125" bestFit="1" customWidth="1"/>
    <col min="6" max="8" width="3.5703125" customWidth="1"/>
    <col min="9" max="9" width="39.140625" bestFit="1" customWidth="1"/>
    <col min="10" max="10" width="14" bestFit="1" customWidth="1"/>
    <col min="11" max="11" width="12.28515625" bestFit="1" customWidth="1"/>
    <col min="12" max="12" width="21.42578125" bestFit="1" customWidth="1"/>
    <col min="13" max="13" width="11" bestFit="1" customWidth="1"/>
    <col min="14" max="15" width="49" bestFit="1" customWidth="1"/>
    <col min="16" max="16" width="12.5703125" bestFit="1" customWidth="1"/>
  </cols>
  <sheetData>
    <row r="1" spans="1:13" ht="33" x14ac:dyDescent="0.25">
      <c r="A1" s="150" t="s">
        <v>747</v>
      </c>
      <c r="B1" s="151" t="s">
        <v>748</v>
      </c>
      <c r="C1" s="19"/>
      <c r="D1" s="19"/>
      <c r="E1" s="19"/>
      <c r="G1" s="19"/>
      <c r="I1" s="150" t="s">
        <v>749</v>
      </c>
      <c r="J1" s="150" t="s">
        <v>748</v>
      </c>
      <c r="K1" s="19"/>
      <c r="L1" s="19"/>
      <c r="M1" s="19"/>
    </row>
    <row r="2" spans="1:13" s="153" customFormat="1" ht="39" customHeight="1" x14ac:dyDescent="0.25">
      <c r="A2" s="151" t="s">
        <v>750</v>
      </c>
      <c r="B2" s="148" t="s">
        <v>688</v>
      </c>
      <c r="C2" s="149" t="s">
        <v>686</v>
      </c>
      <c r="D2" s="301" t="s">
        <v>684</v>
      </c>
      <c r="E2" s="4" t="s">
        <v>751</v>
      </c>
      <c r="F2"/>
      <c r="G2" s="3"/>
      <c r="I2" s="151" t="s">
        <v>750</v>
      </c>
      <c r="J2" s="300" t="s">
        <v>690</v>
      </c>
      <c r="K2" s="148" t="s">
        <v>688</v>
      </c>
      <c r="L2" s="149" t="s">
        <v>686</v>
      </c>
      <c r="M2" s="4" t="s">
        <v>751</v>
      </c>
    </row>
    <row r="3" spans="1:13" ht="16.5" x14ac:dyDescent="0.25">
      <c r="A3" s="152" t="s">
        <v>130</v>
      </c>
      <c r="B3" s="1">
        <v>2</v>
      </c>
      <c r="C3" s="1"/>
      <c r="D3" s="1"/>
      <c r="E3" s="1">
        <v>2</v>
      </c>
      <c r="G3" s="1"/>
      <c r="I3" s="152" t="s">
        <v>130</v>
      </c>
      <c r="J3" s="1"/>
      <c r="K3" s="1">
        <v>2</v>
      </c>
      <c r="L3" s="1"/>
      <c r="M3" s="1">
        <v>2</v>
      </c>
    </row>
    <row r="4" spans="1:13" ht="16.5" x14ac:dyDescent="0.25">
      <c r="A4" s="152" t="s">
        <v>575</v>
      </c>
      <c r="B4" s="1"/>
      <c r="C4" s="1">
        <v>2</v>
      </c>
      <c r="D4" s="1"/>
      <c r="E4" s="1">
        <v>2</v>
      </c>
      <c r="G4" s="1"/>
      <c r="I4" s="152" t="s">
        <v>575</v>
      </c>
      <c r="J4" s="1"/>
      <c r="K4" s="1">
        <v>2</v>
      </c>
      <c r="L4" s="1"/>
      <c r="M4" s="1">
        <v>2</v>
      </c>
    </row>
    <row r="5" spans="1:13" ht="16.5" x14ac:dyDescent="0.25">
      <c r="A5" s="152" t="s">
        <v>315</v>
      </c>
      <c r="B5" s="1">
        <v>1</v>
      </c>
      <c r="C5" s="1">
        <v>1</v>
      </c>
      <c r="D5" s="1"/>
      <c r="E5" s="1">
        <v>2</v>
      </c>
      <c r="G5" s="1"/>
      <c r="I5" s="152" t="s">
        <v>315</v>
      </c>
      <c r="J5" s="1"/>
      <c r="K5" s="1">
        <v>2</v>
      </c>
      <c r="L5" s="1"/>
      <c r="M5" s="1">
        <v>2</v>
      </c>
    </row>
    <row r="6" spans="1:13" ht="16.5" x14ac:dyDescent="0.25">
      <c r="A6" s="152" t="s">
        <v>256</v>
      </c>
      <c r="B6" s="1">
        <v>1</v>
      </c>
      <c r="C6" s="1">
        <v>1</v>
      </c>
      <c r="D6" s="1"/>
      <c r="E6" s="1">
        <v>2</v>
      </c>
      <c r="G6" s="1"/>
      <c r="I6" s="152" t="s">
        <v>256</v>
      </c>
      <c r="J6" s="1"/>
      <c r="K6" s="1">
        <v>2</v>
      </c>
      <c r="L6" s="1"/>
      <c r="M6" s="1">
        <v>2</v>
      </c>
    </row>
    <row r="7" spans="1:13" ht="16.5" x14ac:dyDescent="0.25">
      <c r="A7" s="152" t="s">
        <v>513</v>
      </c>
      <c r="B7" s="1">
        <v>1</v>
      </c>
      <c r="C7" s="1"/>
      <c r="D7" s="1">
        <v>1</v>
      </c>
      <c r="E7" s="1">
        <v>2</v>
      </c>
      <c r="G7" s="1"/>
      <c r="I7" s="152" t="s">
        <v>513</v>
      </c>
      <c r="J7" s="1"/>
      <c r="K7" s="1">
        <v>1</v>
      </c>
      <c r="L7" s="1">
        <v>1</v>
      </c>
      <c r="M7" s="1">
        <v>2</v>
      </c>
    </row>
    <row r="8" spans="1:13" ht="16.5" x14ac:dyDescent="0.25">
      <c r="A8" s="152" t="s">
        <v>392</v>
      </c>
      <c r="B8" s="1"/>
      <c r="C8" s="1">
        <v>1</v>
      </c>
      <c r="D8" s="1">
        <v>1</v>
      </c>
      <c r="E8" s="1">
        <v>2</v>
      </c>
      <c r="G8" s="1"/>
      <c r="I8" s="152" t="s">
        <v>392</v>
      </c>
      <c r="J8" s="1"/>
      <c r="K8" s="1">
        <v>1</v>
      </c>
      <c r="L8" s="1">
        <v>1</v>
      </c>
      <c r="M8" s="1">
        <v>2</v>
      </c>
    </row>
    <row r="9" spans="1:13" ht="16.5" x14ac:dyDescent="0.25">
      <c r="A9" s="152" t="s">
        <v>454</v>
      </c>
      <c r="B9" s="1">
        <v>1</v>
      </c>
      <c r="C9" s="1"/>
      <c r="D9" s="1"/>
      <c r="E9" s="1">
        <v>1</v>
      </c>
      <c r="G9" s="1"/>
      <c r="I9" s="152" t="s">
        <v>454</v>
      </c>
      <c r="J9" s="1">
        <v>1</v>
      </c>
      <c r="K9" s="1"/>
      <c r="L9" s="1"/>
      <c r="M9" s="1">
        <v>1</v>
      </c>
    </row>
    <row r="10" spans="1:13" ht="16.5" x14ac:dyDescent="0.25">
      <c r="A10" s="152" t="s">
        <v>366</v>
      </c>
      <c r="B10" s="1"/>
      <c r="C10" s="1">
        <v>1</v>
      </c>
      <c r="D10" s="1"/>
      <c r="E10" s="1">
        <v>1</v>
      </c>
      <c r="G10" s="1"/>
      <c r="I10" s="152" t="s">
        <v>366</v>
      </c>
      <c r="J10" s="1"/>
      <c r="K10" s="1">
        <v>1</v>
      </c>
      <c r="L10" s="1"/>
      <c r="M10" s="1">
        <v>1</v>
      </c>
    </row>
    <row r="11" spans="1:13" ht="16.5" x14ac:dyDescent="0.25">
      <c r="A11" s="152" t="s">
        <v>549</v>
      </c>
      <c r="B11" s="1"/>
      <c r="C11" s="1"/>
      <c r="D11" s="1">
        <v>1</v>
      </c>
      <c r="E11" s="1">
        <v>1</v>
      </c>
      <c r="G11" s="1"/>
      <c r="I11" s="152" t="s">
        <v>549</v>
      </c>
      <c r="J11" s="1"/>
      <c r="K11" s="1"/>
      <c r="L11" s="1">
        <v>1</v>
      </c>
      <c r="M11" s="1">
        <v>1</v>
      </c>
    </row>
    <row r="12" spans="1:13" ht="16.5" x14ac:dyDescent="0.25">
      <c r="A12" s="152" t="s">
        <v>235</v>
      </c>
      <c r="B12" s="1"/>
      <c r="C12" s="1"/>
      <c r="D12" s="1">
        <v>1</v>
      </c>
      <c r="E12" s="1">
        <v>1</v>
      </c>
      <c r="G12" s="1"/>
      <c r="I12" s="152" t="s">
        <v>235</v>
      </c>
      <c r="J12" s="1"/>
      <c r="K12" s="1"/>
      <c r="L12" s="1">
        <v>1</v>
      </c>
      <c r="M12" s="1">
        <v>1</v>
      </c>
    </row>
    <row r="13" spans="1:13" ht="16.5" x14ac:dyDescent="0.25">
      <c r="A13" s="152" t="s">
        <v>203</v>
      </c>
      <c r="B13" s="1">
        <v>1</v>
      </c>
      <c r="C13" s="1"/>
      <c r="D13" s="1"/>
      <c r="E13" s="1">
        <v>1</v>
      </c>
      <c r="G13" s="1"/>
      <c r="I13" s="152" t="s">
        <v>203</v>
      </c>
      <c r="J13" s="1"/>
      <c r="K13" s="1">
        <v>1</v>
      </c>
      <c r="L13" s="1"/>
      <c r="M13" s="1">
        <v>1</v>
      </c>
    </row>
    <row r="14" spans="1:13" ht="16.5" x14ac:dyDescent="0.25">
      <c r="A14" s="152" t="s">
        <v>616</v>
      </c>
      <c r="B14" s="1">
        <v>1</v>
      </c>
      <c r="C14" s="1"/>
      <c r="D14" s="1"/>
      <c r="E14" s="1">
        <v>1</v>
      </c>
      <c r="G14" s="1"/>
      <c r="I14" s="152" t="s">
        <v>616</v>
      </c>
      <c r="J14" s="1">
        <v>1</v>
      </c>
      <c r="K14" s="1"/>
      <c r="L14" s="1"/>
      <c r="M14" s="1">
        <v>1</v>
      </c>
    </row>
    <row r="15" spans="1:13" ht="16.5" x14ac:dyDescent="0.25">
      <c r="A15" s="152" t="s">
        <v>483</v>
      </c>
      <c r="B15" s="1">
        <v>1</v>
      </c>
      <c r="C15" s="1"/>
      <c r="D15" s="1"/>
      <c r="E15" s="1">
        <v>1</v>
      </c>
      <c r="G15" s="1"/>
      <c r="I15" s="152" t="s">
        <v>483</v>
      </c>
      <c r="J15" s="1">
        <v>1</v>
      </c>
      <c r="K15" s="1"/>
      <c r="L15" s="1"/>
      <c r="M15" s="1">
        <v>1</v>
      </c>
    </row>
    <row r="16" spans="1:13" ht="16.5" x14ac:dyDescent="0.25">
      <c r="A16" s="152" t="s">
        <v>751</v>
      </c>
      <c r="B16" s="1">
        <v>9</v>
      </c>
      <c r="C16" s="1">
        <v>6</v>
      </c>
      <c r="D16" s="1">
        <v>4</v>
      </c>
      <c r="E16" s="1">
        <v>19</v>
      </c>
      <c r="G16" s="1"/>
      <c r="I16" s="152" t="s">
        <v>751</v>
      </c>
      <c r="J16" s="1">
        <v>3</v>
      </c>
      <c r="K16" s="1">
        <v>12</v>
      </c>
      <c r="L16" s="1">
        <v>4</v>
      </c>
      <c r="M16" s="1">
        <v>19</v>
      </c>
    </row>
    <row r="17" spans="1:13" ht="16.5" x14ac:dyDescent="0.25">
      <c r="G17" s="1"/>
      <c r="I17" s="152"/>
      <c r="J17" s="1"/>
      <c r="K17" s="1"/>
      <c r="L17" s="1"/>
      <c r="M17" s="1"/>
    </row>
    <row r="18" spans="1:13" ht="16.5" x14ac:dyDescent="0.25">
      <c r="A18" s="152"/>
      <c r="B18" s="1"/>
      <c r="C18" s="1"/>
      <c r="D18" s="1"/>
      <c r="E18" s="1"/>
      <c r="F18" s="1"/>
      <c r="G18" s="1"/>
      <c r="I18" s="152"/>
      <c r="J18" s="1"/>
      <c r="K18" s="1"/>
      <c r="L18" s="1"/>
      <c r="M18" s="1"/>
    </row>
    <row r="20" spans="1:13" s="153" customFormat="1" ht="49.5" x14ac:dyDescent="0.25">
      <c r="A20" s="151" t="s">
        <v>750</v>
      </c>
      <c r="B20" s="4" t="s">
        <v>752</v>
      </c>
      <c r="C20" s="4" t="s">
        <v>753</v>
      </c>
      <c r="D20" s="4" t="s">
        <v>754</v>
      </c>
      <c r="I20" s="151" t="s">
        <v>750</v>
      </c>
      <c r="J20" s="19" t="s">
        <v>755</v>
      </c>
      <c r="K20" s="4" t="s">
        <v>756</v>
      </c>
      <c r="L20" s="4" t="s">
        <v>757</v>
      </c>
    </row>
    <row r="21" spans="1:13" ht="16.5" x14ac:dyDescent="0.25">
      <c r="A21" s="152" t="s">
        <v>483</v>
      </c>
      <c r="B21" s="307">
        <v>0.6</v>
      </c>
      <c r="C21" s="311">
        <v>0.1512</v>
      </c>
      <c r="D21" s="306">
        <v>0.44879999999999998</v>
      </c>
      <c r="I21" s="152" t="s">
        <v>392</v>
      </c>
      <c r="J21" s="310">
        <v>0.9</v>
      </c>
      <c r="K21" s="307">
        <v>0.60000000000000009</v>
      </c>
      <c r="L21" s="306">
        <v>0.3</v>
      </c>
    </row>
    <row r="22" spans="1:13" ht="16.5" x14ac:dyDescent="0.25">
      <c r="A22" s="152" t="s">
        <v>454</v>
      </c>
      <c r="B22" s="307">
        <v>0.6</v>
      </c>
      <c r="C22" s="311">
        <v>0.1764</v>
      </c>
      <c r="D22" s="306">
        <v>0.42359999999999998</v>
      </c>
      <c r="I22" s="152" t="s">
        <v>454</v>
      </c>
      <c r="J22" s="307">
        <v>0.6</v>
      </c>
      <c r="K22" s="308">
        <v>0.33749999999999997</v>
      </c>
      <c r="L22" s="306">
        <v>0.26250000000000001</v>
      </c>
    </row>
    <row r="23" spans="1:13" ht="16.5" x14ac:dyDescent="0.25">
      <c r="A23" s="152" t="s">
        <v>549</v>
      </c>
      <c r="B23" s="307">
        <v>0.6</v>
      </c>
      <c r="C23" s="308">
        <v>0.252</v>
      </c>
      <c r="D23" s="306">
        <v>0.34799999999999998</v>
      </c>
      <c r="I23" s="152" t="s">
        <v>483</v>
      </c>
      <c r="J23" s="307">
        <v>0.6</v>
      </c>
      <c r="K23" s="308">
        <v>0.33749999999999997</v>
      </c>
      <c r="L23" s="306">
        <v>0.26250000000000001</v>
      </c>
    </row>
    <row r="24" spans="1:13" ht="16.5" x14ac:dyDescent="0.25">
      <c r="A24" s="152" t="s">
        <v>203</v>
      </c>
      <c r="B24" s="307">
        <v>0.6</v>
      </c>
      <c r="C24" s="308">
        <v>0.252</v>
      </c>
      <c r="D24" s="306">
        <v>0.34799999999999998</v>
      </c>
      <c r="I24" s="152" t="s">
        <v>235</v>
      </c>
      <c r="J24" s="310">
        <v>1</v>
      </c>
      <c r="K24" s="307">
        <v>0.75</v>
      </c>
      <c r="L24" s="306">
        <v>0.25</v>
      </c>
    </row>
    <row r="25" spans="1:13" ht="16.5" x14ac:dyDescent="0.25">
      <c r="A25" s="152" t="s">
        <v>315</v>
      </c>
      <c r="B25" s="307">
        <v>0.60000000000000009</v>
      </c>
      <c r="C25" s="308">
        <v>0.28799999999999998</v>
      </c>
      <c r="D25" s="306">
        <v>0.31200000000000006</v>
      </c>
      <c r="I25" s="152" t="s">
        <v>549</v>
      </c>
      <c r="J25" s="310">
        <v>1</v>
      </c>
      <c r="K25" s="307">
        <v>0.75</v>
      </c>
      <c r="L25" s="306">
        <v>0.25</v>
      </c>
    </row>
    <row r="26" spans="1:13" ht="16.5" x14ac:dyDescent="0.25">
      <c r="A26" s="152" t="s">
        <v>130</v>
      </c>
      <c r="B26" s="307">
        <v>0.6</v>
      </c>
      <c r="C26" s="308">
        <v>0.30599999999999999</v>
      </c>
      <c r="D26" s="306">
        <v>0.29399999999999998</v>
      </c>
      <c r="I26" s="152" t="s">
        <v>513</v>
      </c>
      <c r="J26" s="309">
        <v>0.8</v>
      </c>
      <c r="K26" s="307">
        <v>0.6</v>
      </c>
      <c r="L26" s="306">
        <v>0.2</v>
      </c>
    </row>
    <row r="27" spans="1:13" ht="16.5" x14ac:dyDescent="0.25">
      <c r="A27" s="152" t="s">
        <v>616</v>
      </c>
      <c r="B27" s="308">
        <v>0.4</v>
      </c>
      <c r="C27" s="311">
        <v>0.11759999999999998</v>
      </c>
      <c r="D27" s="306">
        <v>0.28240000000000004</v>
      </c>
      <c r="I27" s="152" t="s">
        <v>575</v>
      </c>
      <c r="J27" s="29">
        <v>0.8</v>
      </c>
      <c r="K27" s="307">
        <v>0.60000000000000009</v>
      </c>
      <c r="L27" s="306">
        <v>0.19999999999999996</v>
      </c>
    </row>
    <row r="28" spans="1:13" ht="16.5" x14ac:dyDescent="0.25">
      <c r="A28" s="152" t="s">
        <v>235</v>
      </c>
      <c r="B28" s="308">
        <v>0.4</v>
      </c>
      <c r="C28" s="311">
        <v>0.14399999999999999</v>
      </c>
      <c r="D28" s="306">
        <v>0.25600000000000001</v>
      </c>
      <c r="I28" s="152" t="s">
        <v>256</v>
      </c>
      <c r="J28" s="307">
        <v>0.60000000000000009</v>
      </c>
      <c r="K28" s="307">
        <v>0.41250000000000009</v>
      </c>
      <c r="L28" s="306">
        <v>0.18749999999999997</v>
      </c>
    </row>
    <row r="29" spans="1:13" ht="16.5" x14ac:dyDescent="0.25">
      <c r="A29" s="152" t="s">
        <v>575</v>
      </c>
      <c r="B29" s="308">
        <v>0.4</v>
      </c>
      <c r="C29" s="311">
        <v>0.16799999999999998</v>
      </c>
      <c r="D29" s="306">
        <v>0.23200000000000001</v>
      </c>
      <c r="I29" s="152" t="s">
        <v>315</v>
      </c>
      <c r="J29" s="307">
        <v>0.7</v>
      </c>
      <c r="K29" s="307">
        <v>0.52500000000000002</v>
      </c>
      <c r="L29" s="306">
        <v>0.17499999999999999</v>
      </c>
    </row>
    <row r="30" spans="1:13" ht="16.5" x14ac:dyDescent="0.25">
      <c r="A30" s="152" t="s">
        <v>513</v>
      </c>
      <c r="B30" s="307">
        <v>0.5</v>
      </c>
      <c r="C30" s="308">
        <v>0.29399999999999998</v>
      </c>
      <c r="D30" s="306">
        <v>0.20600000000000002</v>
      </c>
      <c r="I30" s="152" t="s">
        <v>203</v>
      </c>
      <c r="J30" s="307">
        <v>0.6</v>
      </c>
      <c r="K30" s="307">
        <v>0.44999999999999996</v>
      </c>
      <c r="L30" s="306">
        <v>0.15000000000000002</v>
      </c>
    </row>
    <row r="31" spans="1:13" ht="16.5" x14ac:dyDescent="0.25">
      <c r="A31" s="152" t="s">
        <v>392</v>
      </c>
      <c r="B31" s="308">
        <v>0.30000000000000004</v>
      </c>
      <c r="C31" s="311">
        <v>9.9119999999999986E-2</v>
      </c>
      <c r="D31" s="306">
        <v>0.20088000000000003</v>
      </c>
      <c r="I31" s="152" t="s">
        <v>130</v>
      </c>
      <c r="J31" s="307">
        <v>0.6</v>
      </c>
      <c r="K31" s="307">
        <v>0.44999999999999996</v>
      </c>
      <c r="L31" s="306">
        <v>0.15000000000000002</v>
      </c>
    </row>
    <row r="32" spans="1:13" ht="16.5" x14ac:dyDescent="0.25">
      <c r="A32" s="152" t="s">
        <v>256</v>
      </c>
      <c r="B32" s="307">
        <v>0.5</v>
      </c>
      <c r="C32" s="308">
        <v>0.34320000000000001</v>
      </c>
      <c r="D32" s="306">
        <v>0.15680000000000002</v>
      </c>
      <c r="I32" s="152" t="s">
        <v>616</v>
      </c>
      <c r="J32" s="308">
        <v>0.4</v>
      </c>
      <c r="K32" s="307">
        <v>0.30000000000000004</v>
      </c>
      <c r="L32" s="306">
        <v>9.9999999999999978E-2</v>
      </c>
    </row>
    <row r="33" spans="1:12" ht="16.5" x14ac:dyDescent="0.25">
      <c r="A33" s="152" t="s">
        <v>751</v>
      </c>
      <c r="B33" s="307">
        <v>0.49999999999999989</v>
      </c>
      <c r="C33" s="308">
        <v>0.22721333333333332</v>
      </c>
      <c r="D33" s="306">
        <v>0.27278666666666668</v>
      </c>
      <c r="I33" s="152" t="s">
        <v>751</v>
      </c>
      <c r="J33" s="29">
        <v>0.72222222222222232</v>
      </c>
      <c r="K33" s="307">
        <v>0.51666666666666672</v>
      </c>
      <c r="L33" s="306">
        <v>0.20555555555555552</v>
      </c>
    </row>
  </sheetData>
  <pageMargins left="0.7" right="0.7" top="0.75" bottom="0.75" header="0.3" footer="0.3"/>
  <pageSetup orientation="portrait"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G9"/>
  <sheetViews>
    <sheetView zoomScaleNormal="100" workbookViewId="0">
      <pane xSplit="2" ySplit="2" topLeftCell="C3" activePane="bottomRight" state="frozen"/>
      <selection pane="topRight"/>
      <selection pane="bottomLeft"/>
      <selection pane="bottomRight"/>
    </sheetView>
  </sheetViews>
  <sheetFormatPr baseColWidth="10" defaultColWidth="11.42578125" defaultRowHeight="15" x14ac:dyDescent="0.25"/>
  <cols>
    <col min="1" max="1" width="6.140625" style="136" customWidth="1"/>
    <col min="2" max="2" width="7.85546875" style="136" bestFit="1" customWidth="1"/>
    <col min="3" max="3" width="10.85546875" style="136" bestFit="1" customWidth="1"/>
    <col min="4" max="6" width="25.85546875" style="136" customWidth="1"/>
    <col min="7" max="7" width="63.28515625" style="136" customWidth="1"/>
    <col min="8" max="16384" width="11.42578125" style="136"/>
  </cols>
  <sheetData>
    <row r="2" spans="2:7" ht="49.5" x14ac:dyDescent="0.25">
      <c r="B2" s="137" t="s">
        <v>758</v>
      </c>
      <c r="C2" s="137" t="s">
        <v>759</v>
      </c>
      <c r="D2" s="137" t="s">
        <v>760</v>
      </c>
      <c r="E2" s="137" t="s">
        <v>761</v>
      </c>
      <c r="F2" s="137" t="s">
        <v>762</v>
      </c>
      <c r="G2" s="137" t="s">
        <v>763</v>
      </c>
    </row>
    <row r="3" spans="2:7" ht="49.5" x14ac:dyDescent="0.25">
      <c r="B3" s="138">
        <v>1</v>
      </c>
      <c r="C3" s="139">
        <v>44531</v>
      </c>
      <c r="D3" s="140" t="s">
        <v>764</v>
      </c>
      <c r="E3" s="140" t="s">
        <v>765</v>
      </c>
      <c r="F3" s="140" t="s">
        <v>766</v>
      </c>
      <c r="G3" s="140" t="s">
        <v>767</v>
      </c>
    </row>
    <row r="4" spans="2:7" ht="49.5" x14ac:dyDescent="0.25">
      <c r="B4" s="138">
        <v>2</v>
      </c>
      <c r="C4" s="139">
        <v>44624</v>
      </c>
      <c r="D4" s="140" t="s">
        <v>764</v>
      </c>
      <c r="E4" s="140" t="s">
        <v>768</v>
      </c>
      <c r="F4" s="140" t="s">
        <v>769</v>
      </c>
      <c r="G4" s="140" t="s">
        <v>770</v>
      </c>
    </row>
    <row r="5" spans="2:7" ht="409.5" customHeight="1" x14ac:dyDescent="0.25">
      <c r="B5" s="138">
        <v>3</v>
      </c>
      <c r="C5" s="139">
        <v>44728</v>
      </c>
      <c r="D5" s="140" t="s">
        <v>764</v>
      </c>
      <c r="E5" s="140" t="s">
        <v>768</v>
      </c>
      <c r="F5" s="140" t="s">
        <v>771</v>
      </c>
      <c r="G5" s="140" t="s">
        <v>772</v>
      </c>
    </row>
    <row r="6" spans="2:7" ht="198" x14ac:dyDescent="0.25">
      <c r="B6" s="138">
        <v>4</v>
      </c>
      <c r="C6" s="139">
        <v>44784</v>
      </c>
      <c r="D6" s="140" t="s">
        <v>764</v>
      </c>
      <c r="E6" s="140" t="s">
        <v>768</v>
      </c>
      <c r="F6" s="140" t="s">
        <v>773</v>
      </c>
      <c r="G6" s="140" t="s">
        <v>774</v>
      </c>
    </row>
    <row r="7" spans="2:7" ht="264" x14ac:dyDescent="0.25">
      <c r="B7" s="138">
        <v>5</v>
      </c>
      <c r="C7" s="139"/>
      <c r="D7" s="140" t="s">
        <v>764</v>
      </c>
      <c r="E7" s="140" t="s">
        <v>768</v>
      </c>
      <c r="F7" s="140" t="s">
        <v>775</v>
      </c>
      <c r="G7" s="140" t="s">
        <v>776</v>
      </c>
    </row>
    <row r="8" spans="2:7" ht="409.5" customHeight="1" x14ac:dyDescent="0.25">
      <c r="B8" s="138">
        <v>6</v>
      </c>
      <c r="C8" s="298"/>
      <c r="D8" s="140" t="s">
        <v>777</v>
      </c>
      <c r="E8" s="140" t="s">
        <v>778</v>
      </c>
      <c r="F8" s="140" t="s">
        <v>779</v>
      </c>
      <c r="G8" s="140" t="s">
        <v>780</v>
      </c>
    </row>
    <row r="9" spans="2:7" ht="51" customHeight="1" x14ac:dyDescent="0.25"/>
  </sheetData>
  <phoneticPr fontId="43"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BC112"/>
  <sheetViews>
    <sheetView topLeftCell="A5" zoomScale="85" zoomScaleNormal="85" workbookViewId="0">
      <pane xSplit="3" ySplit="1" topLeftCell="D6" activePane="bottomRight" state="frozen"/>
      <selection pane="topRight"/>
      <selection pane="bottomLeft"/>
      <selection pane="bottomRight"/>
    </sheetView>
  </sheetViews>
  <sheetFormatPr baseColWidth="10" defaultColWidth="11.42578125" defaultRowHeight="16.5" x14ac:dyDescent="0.25"/>
  <cols>
    <col min="1" max="1" width="5.28515625" style="107" customWidth="1"/>
    <col min="2" max="2" width="17.28515625" style="107" customWidth="1"/>
    <col min="3" max="3" width="18.85546875" style="107" bestFit="1" customWidth="1"/>
    <col min="4" max="28" width="9.140625" style="107" customWidth="1"/>
    <col min="29" max="29" width="12.140625" style="107" bestFit="1" customWidth="1"/>
    <col min="30" max="47" width="9.140625" style="107" customWidth="1"/>
    <col min="48" max="48" width="9.140625" style="109" customWidth="1"/>
    <col min="49" max="54" width="9.140625" style="107" customWidth="1"/>
    <col min="55" max="16384" width="11.42578125" style="107"/>
  </cols>
  <sheetData>
    <row r="4" spans="1:55" x14ac:dyDescent="0.25">
      <c r="B4" s="108" t="s">
        <v>781</v>
      </c>
    </row>
    <row r="5" spans="1:55" x14ac:dyDescent="0.25">
      <c r="B5" s="110" t="s">
        <v>8</v>
      </c>
      <c r="C5" s="110" t="s">
        <v>782</v>
      </c>
      <c r="D5" s="25">
        <v>1</v>
      </c>
      <c r="E5" s="25">
        <v>2</v>
      </c>
      <c r="F5" s="25">
        <v>3</v>
      </c>
      <c r="G5" s="24">
        <v>4</v>
      </c>
      <c r="H5" s="24">
        <v>5</v>
      </c>
      <c r="I5" s="24">
        <v>6</v>
      </c>
      <c r="J5" s="24">
        <v>7</v>
      </c>
      <c r="K5" s="24">
        <v>8</v>
      </c>
      <c r="L5" s="24">
        <v>9</v>
      </c>
      <c r="M5" s="24">
        <v>10</v>
      </c>
      <c r="N5" s="24">
        <v>11</v>
      </c>
      <c r="O5" s="22">
        <v>12</v>
      </c>
      <c r="P5" s="22">
        <v>13</v>
      </c>
      <c r="Q5" s="22">
        <v>14</v>
      </c>
      <c r="R5" s="22">
        <v>15</v>
      </c>
      <c r="S5" s="22">
        <v>16</v>
      </c>
      <c r="T5" s="22">
        <v>17</v>
      </c>
      <c r="U5" s="22">
        <v>18</v>
      </c>
      <c r="V5" s="22">
        <v>19</v>
      </c>
      <c r="W5" s="22">
        <v>20</v>
      </c>
      <c r="X5" s="23">
        <v>21</v>
      </c>
      <c r="Y5" s="23">
        <v>22</v>
      </c>
      <c r="Z5" s="23">
        <v>23</v>
      </c>
      <c r="AA5" s="23">
        <v>24</v>
      </c>
      <c r="AB5" s="23">
        <v>25</v>
      </c>
      <c r="AC5" s="110" t="s">
        <v>783</v>
      </c>
      <c r="AD5" s="25">
        <v>1</v>
      </c>
      <c r="AE5" s="25">
        <v>2</v>
      </c>
      <c r="AF5" s="25">
        <v>3</v>
      </c>
      <c r="AG5" s="24">
        <v>4</v>
      </c>
      <c r="AH5" s="24">
        <v>5</v>
      </c>
      <c r="AI5" s="24">
        <v>6</v>
      </c>
      <c r="AJ5" s="24">
        <v>7</v>
      </c>
      <c r="AK5" s="24">
        <v>8</v>
      </c>
      <c r="AL5" s="24">
        <v>9</v>
      </c>
      <c r="AM5" s="24">
        <v>10</v>
      </c>
      <c r="AN5" s="24">
        <v>11</v>
      </c>
      <c r="AO5" s="22">
        <v>12</v>
      </c>
      <c r="AP5" s="22">
        <v>13</v>
      </c>
      <c r="AQ5" s="22">
        <v>14</v>
      </c>
      <c r="AR5" s="22">
        <v>15</v>
      </c>
      <c r="AS5" s="22">
        <v>16</v>
      </c>
      <c r="AT5" s="22">
        <v>17</v>
      </c>
      <c r="AU5" s="22">
        <v>18</v>
      </c>
      <c r="AV5" s="22">
        <v>19</v>
      </c>
      <c r="AW5" s="22">
        <v>20</v>
      </c>
      <c r="AX5" s="23">
        <v>21</v>
      </c>
      <c r="AY5" s="23">
        <v>22</v>
      </c>
      <c r="AZ5" s="23">
        <v>23</v>
      </c>
      <c r="BA5" s="23">
        <v>24</v>
      </c>
      <c r="BB5" s="23">
        <v>25</v>
      </c>
    </row>
    <row r="6" spans="1:55" x14ac:dyDescent="0.25">
      <c r="A6" s="107">
        <v>6</v>
      </c>
      <c r="B6" s="111" t="str">
        <f>'2.Mapa'!A$18</f>
        <v>Adquisiciones</v>
      </c>
      <c r="C6" s="110" t="str">
        <f>'2.Mapa'!B$18&amp;"-i"</f>
        <v>ADQ-O1-i</v>
      </c>
      <c r="D6" s="112" t="str">
        <f>IF('2.Mapa'!$Q$18=D$5,$C6&amp;" ","")</f>
        <v/>
      </c>
      <c r="E6" s="112" t="str">
        <f>IF('2.Mapa'!$Q$18=E$5,$C6&amp;" ","")</f>
        <v/>
      </c>
      <c r="F6" s="112" t="str">
        <f>IF('2.Mapa'!$Q$18=F$5,$C6&amp;" ","")</f>
        <v/>
      </c>
      <c r="G6" s="113" t="str">
        <f>IF('2.Mapa'!$Q$18=G$5,$C6&amp;" ","")</f>
        <v/>
      </c>
      <c r="H6" s="113" t="str">
        <f>IF('2.Mapa'!$Q$18=H$5,$C6&amp;" ","")</f>
        <v/>
      </c>
      <c r="I6" s="113" t="str">
        <f>IF('2.Mapa'!$Q$18=I$5,$C6&amp;" ","")</f>
        <v/>
      </c>
      <c r="J6" s="113" t="str">
        <f>IF('2.Mapa'!$Q$18=J$5,$C6&amp;" ","")</f>
        <v/>
      </c>
      <c r="K6" s="113" t="str">
        <f>IF('2.Mapa'!$Q$18=K$5,$C6&amp;" ","")</f>
        <v/>
      </c>
      <c r="L6" s="113" t="str">
        <f>IF('2.Mapa'!$Q$18=L$5,$C6&amp;" ","")</f>
        <v/>
      </c>
      <c r="M6" s="113" t="str">
        <f>IF('2.Mapa'!$Q$18=M$5,$C6&amp;" ","")</f>
        <v/>
      </c>
      <c r="N6" s="113" t="str">
        <f>IF('2.Mapa'!$Q$18=N$5,$C6&amp;" ","")</f>
        <v xml:space="preserve">ADQ-O1-i </v>
      </c>
      <c r="O6" s="114" t="str">
        <f>IF('2.Mapa'!$Q$18=O$5,$C6&amp;" ","")</f>
        <v/>
      </c>
      <c r="P6" s="114" t="str">
        <f>IF('2.Mapa'!$Q$18=P$5,$C6&amp;" ","")</f>
        <v/>
      </c>
      <c r="Q6" s="114" t="str">
        <f>IF('2.Mapa'!$Q$18=Q$5,$C6&amp;" ","")</f>
        <v/>
      </c>
      <c r="R6" s="114" t="str">
        <f>IF('2.Mapa'!$Q$18=R$5,$C6&amp;" ","")</f>
        <v/>
      </c>
      <c r="S6" s="114" t="str">
        <f>IF('2.Mapa'!$Q$18=S$5,$C6&amp;" ","")</f>
        <v/>
      </c>
      <c r="T6" s="114" t="str">
        <f>IF('2.Mapa'!$Q$18=T$5,$C6&amp;" ","")</f>
        <v/>
      </c>
      <c r="U6" s="114" t="str">
        <f>IF('2.Mapa'!$Q$18=U$5,$C6&amp;" ","")</f>
        <v/>
      </c>
      <c r="V6" s="114" t="str">
        <f>IF('2.Mapa'!$Q$18=V$5,$C6&amp;" ","")</f>
        <v/>
      </c>
      <c r="W6" s="114" t="str">
        <f>IF('2.Mapa'!$Q$18=W$5,$C6&amp;" ","")</f>
        <v/>
      </c>
      <c r="X6" s="115" t="str">
        <f>IF('2.Mapa'!$Q$18=X$5,$C6&amp;" ","")</f>
        <v/>
      </c>
      <c r="Y6" s="115" t="str">
        <f>IF('2.Mapa'!$Q$18=Y$5,$C6&amp;" ","")</f>
        <v/>
      </c>
      <c r="Z6" s="115" t="str">
        <f>IF('2.Mapa'!$Q$18=Z$5,$C6&amp;" ","")</f>
        <v/>
      </c>
      <c r="AA6" s="115" t="str">
        <f>IF('2.Mapa'!$Q$18=AA$5,$C6&amp;" ","")</f>
        <v/>
      </c>
      <c r="AB6" s="115" t="str">
        <f>IF('2.Mapa'!$Q$18=AB$5,$C6&amp;" ","")</f>
        <v/>
      </c>
      <c r="AC6" s="110" t="str">
        <f>'2.Mapa'!B$18&amp;"-r"</f>
        <v>ADQ-O1-r</v>
      </c>
      <c r="AD6" s="112" t="str">
        <f ca="1">IF('2.Mapa'!$AO$18=AD$5,$AC6&amp;" ","")</f>
        <v/>
      </c>
      <c r="AE6" s="112" t="str">
        <f ca="1">IF('2.Mapa'!$AO$18=AE$5,$AC6&amp;" ","")</f>
        <v/>
      </c>
      <c r="AF6" s="112" t="str">
        <f ca="1">IF('2.Mapa'!$AO$18=AF$5,$AC6&amp;" ","")</f>
        <v/>
      </c>
      <c r="AG6" s="113" t="str">
        <f ca="1">IF('2.Mapa'!$AO$18=AG$5,$AC6&amp;" ","")</f>
        <v/>
      </c>
      <c r="AH6" s="113" t="str">
        <f ca="1">IF('2.Mapa'!$AO$18=AH$5,$AC6&amp;" ","")</f>
        <v/>
      </c>
      <c r="AI6" s="113" t="str">
        <f ca="1">IF('2.Mapa'!$AO$18=AI$5,$AC6&amp;" ","")</f>
        <v/>
      </c>
      <c r="AJ6" s="113" t="str">
        <f ca="1">IF('2.Mapa'!$AO$18=AJ$5,$AC6&amp;" ","")</f>
        <v/>
      </c>
      <c r="AK6" s="113" t="str">
        <f ca="1">IF('2.Mapa'!$AO$18=AK$5,$AC6&amp;" ","")</f>
        <v/>
      </c>
      <c r="AL6" s="113" t="str">
        <f ca="1">IF('2.Mapa'!$AO$18=AL$5,$AC6&amp;" ","")</f>
        <v/>
      </c>
      <c r="AM6" s="113" t="str">
        <f ca="1">IF('2.Mapa'!$AO$18=AM$5,$AC6&amp;" ","")</f>
        <v xml:space="preserve">ADQ-O1-r </v>
      </c>
      <c r="AN6" s="113" t="str">
        <f ca="1">IF('2.Mapa'!$AO$18=AN$5,$AC6&amp;" ","")</f>
        <v/>
      </c>
      <c r="AO6" s="114" t="str">
        <f ca="1">IF('2.Mapa'!$AO$18=AO$5,$AC6&amp;" ","")</f>
        <v/>
      </c>
      <c r="AP6" s="114" t="str">
        <f ca="1">IF('2.Mapa'!$AO$18=AP$5,$AC6&amp;" ","")</f>
        <v/>
      </c>
      <c r="AQ6" s="114" t="str">
        <f ca="1">IF('2.Mapa'!$AO$18=AQ$5,$AC6&amp;" ","")</f>
        <v/>
      </c>
      <c r="AR6" s="114" t="str">
        <f ca="1">IF('2.Mapa'!$AO$18=AR$5,$AC6&amp;" ","")</f>
        <v/>
      </c>
      <c r="AS6" s="114" t="str">
        <f ca="1">IF('2.Mapa'!$AO$18=AS$5,$AC6&amp;" ","")</f>
        <v/>
      </c>
      <c r="AT6" s="114" t="str">
        <f ca="1">IF('2.Mapa'!$AO$18=AT$5,$AC6&amp;" ","")</f>
        <v/>
      </c>
      <c r="AU6" s="114" t="str">
        <f ca="1">IF('2.Mapa'!$AO$18=AU$5,$AC6&amp;" ","")</f>
        <v/>
      </c>
      <c r="AV6" s="114" t="str">
        <f ca="1">IF('2.Mapa'!$AO$18=AV$5,$AC6&amp;" ","")</f>
        <v/>
      </c>
      <c r="AW6" s="114" t="str">
        <f ca="1">IF('2.Mapa'!$AO$18=AW$5,$AC6&amp;" ","")</f>
        <v/>
      </c>
      <c r="AX6" s="115" t="str">
        <f ca="1">IF('2.Mapa'!$AO$18=AX$5,$AC6&amp;" ","")</f>
        <v/>
      </c>
      <c r="AY6" s="115" t="str">
        <f ca="1">IF('2.Mapa'!$AO$18=AY$5,$AC6&amp;" ","")</f>
        <v/>
      </c>
      <c r="AZ6" s="115" t="str">
        <f ca="1">IF('2.Mapa'!$AO$18=AZ$5,$AC6&amp;" ","")</f>
        <v/>
      </c>
      <c r="BA6" s="115" t="str">
        <f ca="1">IF('2.Mapa'!$AO$18=BA$5,$AC6&amp;" ","")</f>
        <v/>
      </c>
      <c r="BB6" s="115" t="str">
        <f ca="1">IF('2.Mapa'!$AO$18=BB$5,$AC6&amp;" ","")</f>
        <v/>
      </c>
      <c r="BC6" s="116"/>
    </row>
    <row r="7" spans="1:55" ht="27" x14ac:dyDescent="0.25">
      <c r="A7" s="107">
        <f t="shared" ref="A7:A55" si="0">A6+6</f>
        <v>12</v>
      </c>
      <c r="B7" s="111" t="str">
        <f>'2.Mapa'!A$60</f>
        <v>Direccionamiento estratégico</v>
      </c>
      <c r="C7" s="110" t="str">
        <f>'2.Mapa'!B$60&amp;"-i"</f>
        <v>DIR-O1-i</v>
      </c>
      <c r="D7" s="112" t="str">
        <f>IF('2.Mapa'!$Q$60=D$5,$C7&amp;" ","")</f>
        <v/>
      </c>
      <c r="E7" s="112" t="str">
        <f>IF('2.Mapa'!$Q$60=E$5,$C7&amp;" ","")</f>
        <v/>
      </c>
      <c r="F7" s="112" t="str">
        <f>IF('2.Mapa'!$Q$60=F$5,$C7&amp;" ","")</f>
        <v/>
      </c>
      <c r="G7" s="113" t="str">
        <f>IF('2.Mapa'!$Q$60=G$5,$C7&amp;" ","")</f>
        <v/>
      </c>
      <c r="H7" s="113" t="str">
        <f>IF('2.Mapa'!$Q$60=H$5,$C7&amp;" ","")</f>
        <v/>
      </c>
      <c r="I7" s="113" t="str">
        <f>IF('2.Mapa'!$Q$60=I$5,$C7&amp;" ","")</f>
        <v/>
      </c>
      <c r="J7" s="113" t="str">
        <f>IF('2.Mapa'!$Q$60=J$5,$C7&amp;" ","")</f>
        <v/>
      </c>
      <c r="K7" s="113" t="str">
        <f>IF('2.Mapa'!$Q$60=K$5,$C7&amp;" ","")</f>
        <v/>
      </c>
      <c r="L7" s="113" t="str">
        <f>IF('2.Mapa'!$Q$60=L$5,$C7&amp;" ","")</f>
        <v/>
      </c>
      <c r="M7" s="113" t="str">
        <f>IF('2.Mapa'!$Q$60=M$5,$C7&amp;" ","")</f>
        <v/>
      </c>
      <c r="N7" s="113" t="str">
        <f>IF('2.Mapa'!$Q$60=N$5,$C7&amp;" ","")</f>
        <v/>
      </c>
      <c r="O7" s="114" t="str">
        <f>IF('2.Mapa'!$Q$60=O$5,$C7&amp;" ","")</f>
        <v/>
      </c>
      <c r="P7" s="114" t="str">
        <f>IF('2.Mapa'!$Q$60=P$5,$C7&amp;" ","")</f>
        <v/>
      </c>
      <c r="Q7" s="114" t="str">
        <f>IF('2.Mapa'!$Q$60=Q$5,$C7&amp;" ","")</f>
        <v/>
      </c>
      <c r="R7" s="114" t="str">
        <f>IF('2.Mapa'!$Q$60=R$5,$C7&amp;" ","")</f>
        <v/>
      </c>
      <c r="S7" s="114" t="str">
        <f>IF('2.Mapa'!$Q$60=S$5,$C7&amp;" ","")</f>
        <v xml:space="preserve">DIR-O1-i </v>
      </c>
      <c r="T7" s="114" t="str">
        <f>IF('2.Mapa'!$Q$60=T$5,$C7&amp;" ","")</f>
        <v/>
      </c>
      <c r="U7" s="114" t="str">
        <f>IF('2.Mapa'!$Q$60=U$5,$C7&amp;" ","")</f>
        <v/>
      </c>
      <c r="V7" s="114" t="str">
        <f>IF('2.Mapa'!$Q$60=V$5,$C7&amp;" ","")</f>
        <v/>
      </c>
      <c r="W7" s="114" t="str">
        <f>IF('2.Mapa'!$Q$60=W$5,$C7&amp;" ","")</f>
        <v/>
      </c>
      <c r="X7" s="115" t="str">
        <f>IF('2.Mapa'!$Q$60=X$5,$C7&amp;" ","")</f>
        <v/>
      </c>
      <c r="Y7" s="115" t="str">
        <f>IF('2.Mapa'!$Q$60=Y$5,$C7&amp;" ","")</f>
        <v/>
      </c>
      <c r="Z7" s="115" t="str">
        <f>IF('2.Mapa'!$Q$60=Z$5,$C7&amp;" ","")</f>
        <v/>
      </c>
      <c r="AA7" s="115" t="str">
        <f>IF('2.Mapa'!$Q$60=AA$5,$C7&amp;" ","")</f>
        <v/>
      </c>
      <c r="AB7" s="115" t="str">
        <f>IF('2.Mapa'!$Q$60=AB$5,$C7&amp;" ","")</f>
        <v/>
      </c>
      <c r="AC7" s="110" t="str">
        <f>'2.Mapa'!B$60&amp;"-r"</f>
        <v>DIR-O1-r</v>
      </c>
      <c r="AD7" s="112" t="str">
        <f ca="1">IF('2.Mapa'!$AO$60=AD$5,$AC7&amp;" ","")</f>
        <v/>
      </c>
      <c r="AE7" s="112" t="str">
        <f ca="1">IF('2.Mapa'!$AO$60=AE$5,$AC7&amp;" ","")</f>
        <v/>
      </c>
      <c r="AF7" s="112" t="str">
        <f ca="1">IF('2.Mapa'!$AO$60=AF$5,$AC7&amp;" ","")</f>
        <v/>
      </c>
      <c r="AG7" s="113" t="str">
        <f ca="1">IF('2.Mapa'!$AO$60=AG$5,$AC7&amp;" ","")</f>
        <v/>
      </c>
      <c r="AH7" s="113" t="str">
        <f ca="1">IF('2.Mapa'!$AO$60=AH$5,$AC7&amp;" ","")</f>
        <v/>
      </c>
      <c r="AI7" s="113" t="str">
        <f ca="1">IF('2.Mapa'!$AO$60=AI$5,$AC7&amp;" ","")</f>
        <v/>
      </c>
      <c r="AJ7" s="113" t="str">
        <f ca="1">IF('2.Mapa'!$AO$60=AJ$5,$AC7&amp;" ","")</f>
        <v/>
      </c>
      <c r="AK7" s="113" t="str">
        <f ca="1">IF('2.Mapa'!$AO$60=AK$5,$AC7&amp;" ","")</f>
        <v xml:space="preserve">DIR-O1-r </v>
      </c>
      <c r="AL7" s="113" t="str">
        <f ca="1">IF('2.Mapa'!$AO$60=AL$5,$AC7&amp;" ","")</f>
        <v/>
      </c>
      <c r="AM7" s="113" t="str">
        <f ca="1">IF('2.Mapa'!$AO$60=AM$5,$AC7&amp;" ","")</f>
        <v/>
      </c>
      <c r="AN7" s="113" t="str">
        <f ca="1">IF('2.Mapa'!$AO$60=AN$5,$AC7&amp;" ","")</f>
        <v/>
      </c>
      <c r="AO7" s="114" t="str">
        <f ca="1">IF('2.Mapa'!$AO$60=AO$5,$AC7&amp;" ","")</f>
        <v/>
      </c>
      <c r="AP7" s="114" t="str">
        <f ca="1">IF('2.Mapa'!$AO$60=AP$5,$AC7&amp;" ","")</f>
        <v/>
      </c>
      <c r="AQ7" s="114" t="str">
        <f ca="1">IF('2.Mapa'!$AO$60=AQ$5,$AC7&amp;" ","")</f>
        <v/>
      </c>
      <c r="AR7" s="114" t="str">
        <f ca="1">IF('2.Mapa'!$AO$60=AR$5,$AC7&amp;" ","")</f>
        <v/>
      </c>
      <c r="AS7" s="114" t="str">
        <f ca="1">IF('2.Mapa'!$AO$60=AS$5,$AC7&amp;" ","")</f>
        <v/>
      </c>
      <c r="AT7" s="114" t="str">
        <f ca="1">IF('2.Mapa'!$AO$60=AT$5,$AC7&amp;" ","")</f>
        <v/>
      </c>
      <c r="AU7" s="114" t="str">
        <f ca="1">IF('2.Mapa'!$AO$60=AU$5,$AC7&amp;" ","")</f>
        <v/>
      </c>
      <c r="AV7" s="114" t="str">
        <f ca="1">IF('2.Mapa'!$AO$60=AV$5,$AC7&amp;" ","")</f>
        <v/>
      </c>
      <c r="AW7" s="114" t="str">
        <f ca="1">IF('2.Mapa'!$AO$60=AW$5,$AC7&amp;" ","")</f>
        <v/>
      </c>
      <c r="AX7" s="115" t="str">
        <f ca="1">IF('2.Mapa'!$AO$60=AX$5,$AC7&amp;" ","")</f>
        <v/>
      </c>
      <c r="AY7" s="115" t="str">
        <f ca="1">IF('2.Mapa'!$AO$60=AY$5,$AC7&amp;" ","")</f>
        <v/>
      </c>
      <c r="AZ7" s="115" t="str">
        <f ca="1">IF('2.Mapa'!$AO$60=AZ$5,$AC7&amp;" ","")</f>
        <v/>
      </c>
      <c r="BA7" s="115" t="str">
        <f ca="1">IF('2.Mapa'!$AO$60=BA$5,$AC7&amp;" ","")</f>
        <v/>
      </c>
      <c r="BB7" s="115" t="str">
        <f ca="1">IF('2.Mapa'!$AO$60=BB$5,$AC7&amp;" ","")</f>
        <v/>
      </c>
      <c r="BC7" s="116"/>
    </row>
    <row r="8" spans="1:55" x14ac:dyDescent="0.25">
      <c r="A8" s="107">
        <f t="shared" si="0"/>
        <v>18</v>
      </c>
      <c r="B8" s="111" t="str">
        <f>'2.Mapa'!A$102</f>
        <v>Mejoramiento continuo</v>
      </c>
      <c r="C8" s="110" t="str">
        <f>'2.Mapa'!B$102&amp;"-i"</f>
        <v>MEJ-O1-i</v>
      </c>
      <c r="D8" s="112" t="str">
        <f>IF('2.Mapa'!$Q$102=D$5,$C8&amp;" ","")</f>
        <v/>
      </c>
      <c r="E8" s="112" t="str">
        <f>IF('2.Mapa'!$Q$102=E$5,$C8&amp;" ","")</f>
        <v/>
      </c>
      <c r="F8" s="112" t="str">
        <f>IF('2.Mapa'!$Q$102=F$5,$C8&amp;" ","")</f>
        <v/>
      </c>
      <c r="G8" s="113" t="str">
        <f>IF('2.Mapa'!$Q$102=G$5,$C8&amp;" ","")</f>
        <v/>
      </c>
      <c r="H8" s="113" t="str">
        <f>IF('2.Mapa'!$Q$102=H$5,$C8&amp;" ","")</f>
        <v/>
      </c>
      <c r="I8" s="113" t="str">
        <f>IF('2.Mapa'!$Q$102=I$5,$C8&amp;" ","")</f>
        <v/>
      </c>
      <c r="J8" s="113" t="str">
        <f>IF('2.Mapa'!$Q$102=J$5,$C8&amp;" ","")</f>
        <v/>
      </c>
      <c r="K8" s="113" t="str">
        <f>IF('2.Mapa'!$Q$102=K$5,$C8&amp;" ","")</f>
        <v/>
      </c>
      <c r="L8" s="113" t="str">
        <f>IF('2.Mapa'!$Q$102=L$5,$C8&amp;" ","")</f>
        <v/>
      </c>
      <c r="M8" s="113" t="str">
        <f>IF('2.Mapa'!$Q$102=M$5,$C8&amp;" ","")</f>
        <v/>
      </c>
      <c r="N8" s="113" t="str">
        <f>IF('2.Mapa'!$Q$102=N$5,$C8&amp;" ","")</f>
        <v/>
      </c>
      <c r="O8" s="114" t="str">
        <f>IF('2.Mapa'!$Q$102=O$5,$C8&amp;" ","")</f>
        <v/>
      </c>
      <c r="P8" s="114" t="str">
        <f>IF('2.Mapa'!$Q$102=P$5,$C8&amp;" ","")</f>
        <v xml:space="preserve">MEJ-O1-i </v>
      </c>
      <c r="Q8" s="114" t="str">
        <f>IF('2.Mapa'!$Q$102=Q$5,$C8&amp;" ","")</f>
        <v/>
      </c>
      <c r="R8" s="114" t="str">
        <f>IF('2.Mapa'!$Q$102=R$5,$C8&amp;" ","")</f>
        <v/>
      </c>
      <c r="S8" s="114" t="str">
        <f>IF('2.Mapa'!$Q$102=S$5,$C8&amp;" ","")</f>
        <v/>
      </c>
      <c r="T8" s="114" t="str">
        <f>IF('2.Mapa'!$Q$102=T$5,$C8&amp;" ","")</f>
        <v/>
      </c>
      <c r="U8" s="114" t="str">
        <f>IF('2.Mapa'!$Q$102=U$5,$C8&amp;" ","")</f>
        <v/>
      </c>
      <c r="V8" s="114" t="str">
        <f>IF('2.Mapa'!$Q$102=V$5,$C8&amp;" ","")</f>
        <v/>
      </c>
      <c r="W8" s="114" t="str">
        <f>IF('2.Mapa'!$Q$102=W$5,$C8&amp;" ","")</f>
        <v/>
      </c>
      <c r="X8" s="115" t="str">
        <f>IF('2.Mapa'!$Q$102=X$5,$C8&amp;" ","")</f>
        <v/>
      </c>
      <c r="Y8" s="115" t="str">
        <f>IF('2.Mapa'!$Q$102=Y$5,$C8&amp;" ","")</f>
        <v/>
      </c>
      <c r="Z8" s="115" t="str">
        <f>IF('2.Mapa'!$Q$102=Z$5,$C8&amp;" ","")</f>
        <v/>
      </c>
      <c r="AA8" s="115" t="str">
        <f>IF('2.Mapa'!$Q$102=AA$5,$C8&amp;" ","")</f>
        <v/>
      </c>
      <c r="AB8" s="115" t="str">
        <f>IF('2.Mapa'!$Q$102=AB$5,$C8&amp;" ","")</f>
        <v/>
      </c>
      <c r="AC8" s="110" t="str">
        <f>'2.Mapa'!B$102&amp;"-r"</f>
        <v>MEJ-O1-r</v>
      </c>
      <c r="AD8" s="112" t="str">
        <f ca="1">IF('2.Mapa'!$AO$102=AD$5,$AC8&amp;" ","")</f>
        <v/>
      </c>
      <c r="AE8" s="112" t="str">
        <f ca="1">IF('2.Mapa'!$AO$102=AE$5,$AC8&amp;" ","")</f>
        <v/>
      </c>
      <c r="AF8" s="112" t="str">
        <f ca="1">IF('2.Mapa'!$AO$102=AF$5,$AC8&amp;" ","")</f>
        <v/>
      </c>
      <c r="AG8" s="113" t="str">
        <f ca="1">IF('2.Mapa'!$AO$102=AG$5,$AC8&amp;" ","")</f>
        <v/>
      </c>
      <c r="AH8" s="113" t="str">
        <f ca="1">IF('2.Mapa'!$AO$102=AH$5,$AC8&amp;" ","")</f>
        <v/>
      </c>
      <c r="AI8" s="113" t="str">
        <f ca="1">IF('2.Mapa'!$AO$102=AI$5,$AC8&amp;" ","")</f>
        <v/>
      </c>
      <c r="AJ8" s="113" t="str">
        <f ca="1">IF('2.Mapa'!$AO$102=AJ$5,$AC8&amp;" ","")</f>
        <v/>
      </c>
      <c r="AK8" s="113" t="str">
        <f ca="1">IF('2.Mapa'!$AO$102=AK$5,$AC8&amp;" ","")</f>
        <v xml:space="preserve">MEJ-O1-r </v>
      </c>
      <c r="AL8" s="113" t="str">
        <f ca="1">IF('2.Mapa'!$AO$102=AL$5,$AC8&amp;" ","")</f>
        <v/>
      </c>
      <c r="AM8" s="113" t="str">
        <f ca="1">IF('2.Mapa'!$AO$102=AM$5,$AC8&amp;" ","")</f>
        <v/>
      </c>
      <c r="AN8" s="113" t="str">
        <f ca="1">IF('2.Mapa'!$AO$102=AN$5,$AC8&amp;" ","")</f>
        <v/>
      </c>
      <c r="AO8" s="114" t="str">
        <f ca="1">IF('2.Mapa'!$AO$102=AO$5,$AC8&amp;" ","")</f>
        <v/>
      </c>
      <c r="AP8" s="114" t="str">
        <f ca="1">IF('2.Mapa'!$AO$102=AP$5,$AC8&amp;" ","")</f>
        <v/>
      </c>
      <c r="AQ8" s="114" t="str">
        <f ca="1">IF('2.Mapa'!$AO$102=AQ$5,$AC8&amp;" ","")</f>
        <v/>
      </c>
      <c r="AR8" s="114" t="str">
        <f ca="1">IF('2.Mapa'!$AO$102=AR$5,$AC8&amp;" ","")</f>
        <v/>
      </c>
      <c r="AS8" s="114" t="str">
        <f ca="1">IF('2.Mapa'!$AO$102=AS$5,$AC8&amp;" ","")</f>
        <v/>
      </c>
      <c r="AT8" s="114" t="str">
        <f ca="1">IF('2.Mapa'!$AO$102=AT$5,$AC8&amp;" ","")</f>
        <v/>
      </c>
      <c r="AU8" s="114" t="str">
        <f ca="1">IF('2.Mapa'!$AO$102=AU$5,$AC8&amp;" ","")</f>
        <v/>
      </c>
      <c r="AV8" s="114" t="str">
        <f ca="1">IF('2.Mapa'!$AO$102=AV$5,$AC8&amp;" ","")</f>
        <v/>
      </c>
      <c r="AW8" s="114" t="str">
        <f ca="1">IF('2.Mapa'!$AO$102=AW$5,$AC8&amp;" ","")</f>
        <v/>
      </c>
      <c r="AX8" s="115" t="str">
        <f ca="1">IF('2.Mapa'!$AO$102=AX$5,$AC8&amp;" ","")</f>
        <v/>
      </c>
      <c r="AY8" s="115" t="str">
        <f ca="1">IF('2.Mapa'!$AO$102=AY$5,$AC8&amp;" ","")</f>
        <v/>
      </c>
      <c r="AZ8" s="115" t="str">
        <f ca="1">IF('2.Mapa'!$AO$102=AZ$5,$AC8&amp;" ","")</f>
        <v/>
      </c>
      <c r="BA8" s="115" t="str">
        <f ca="1">IF('2.Mapa'!$AO$102=BA$5,$AC8&amp;" ","")</f>
        <v/>
      </c>
      <c r="BB8" s="115" t="str">
        <f ca="1">IF('2.Mapa'!$AO$102=BB$5,$AC8&amp;" ","")</f>
        <v/>
      </c>
      <c r="BC8" s="116"/>
    </row>
    <row r="9" spans="1:55" ht="27" x14ac:dyDescent="0.25">
      <c r="A9" s="107">
        <f t="shared" si="0"/>
        <v>24</v>
      </c>
      <c r="B9" s="111" t="str">
        <f>'2.Mapa'!A$42</f>
        <v>Información y comunicación</v>
      </c>
      <c r="C9" s="110" t="str">
        <f>'2.Mapa'!B$42&amp;"-i"</f>
        <v>COM-O1-i</v>
      </c>
      <c r="D9" s="112" t="str">
        <f>IF('2.Mapa'!$Q$42=D$5,$C9&amp;" ","")</f>
        <v/>
      </c>
      <c r="E9" s="112" t="str">
        <f>IF('2.Mapa'!$Q$42=E$5,$C9&amp;" ","")</f>
        <v/>
      </c>
      <c r="F9" s="112" t="str">
        <f>IF('2.Mapa'!$Q$42=F$5,$C9&amp;" ","")</f>
        <v/>
      </c>
      <c r="G9" s="113" t="str">
        <f>IF('2.Mapa'!$Q$42=G$5,$C9&amp;" ","")</f>
        <v/>
      </c>
      <c r="H9" s="113" t="str">
        <f>IF('2.Mapa'!$Q$42=H$5,$C9&amp;" ","")</f>
        <v/>
      </c>
      <c r="I9" s="113" t="str">
        <f>IF('2.Mapa'!$Q$42=I$5,$C9&amp;" ","")</f>
        <v/>
      </c>
      <c r="J9" s="113" t="str">
        <f>IF('2.Mapa'!$Q$42=J$5,$C9&amp;" ","")</f>
        <v/>
      </c>
      <c r="K9" s="113" t="str">
        <f>IF('2.Mapa'!$Q$42=K$5,$C9&amp;" ","")</f>
        <v/>
      </c>
      <c r="L9" s="113" t="str">
        <f>IF('2.Mapa'!$Q$42=L$5,$C9&amp;" ","")</f>
        <v/>
      </c>
      <c r="M9" s="113" t="str">
        <f>IF('2.Mapa'!$Q$42=M$5,$C9&amp;" ","")</f>
        <v/>
      </c>
      <c r="N9" s="113" t="str">
        <f>IF('2.Mapa'!$Q$42=N$5,$C9&amp;" ","")</f>
        <v/>
      </c>
      <c r="O9" s="114" t="str">
        <f>IF('2.Mapa'!$Q$42=O$5,$C9&amp;" ","")</f>
        <v/>
      </c>
      <c r="P9" s="114" t="str">
        <f>IF('2.Mapa'!$Q$42=P$5,$C9&amp;" ","")</f>
        <v/>
      </c>
      <c r="Q9" s="114" t="str">
        <f>IF('2.Mapa'!$Q$42=Q$5,$C9&amp;" ","")</f>
        <v/>
      </c>
      <c r="R9" s="114" t="str">
        <f>IF('2.Mapa'!$Q$42=R$5,$C9&amp;" ","")</f>
        <v/>
      </c>
      <c r="S9" s="114" t="str">
        <f>IF('2.Mapa'!$Q$42=S$5,$C9&amp;" ","")</f>
        <v/>
      </c>
      <c r="T9" s="114" t="str">
        <f>IF('2.Mapa'!$Q$42=T$5,$C9&amp;" ","")</f>
        <v/>
      </c>
      <c r="U9" s="114" t="str">
        <f>IF('2.Mapa'!$Q$42=U$5,$C9&amp;" ","")</f>
        <v/>
      </c>
      <c r="V9" s="114" t="str">
        <f>IF('2.Mapa'!$Q$42=V$5,$C9&amp;" ","")</f>
        <v xml:space="preserve">COM-O1-i </v>
      </c>
      <c r="W9" s="114" t="str">
        <f>IF('2.Mapa'!$Q$42=W$5,$C9&amp;" ","")</f>
        <v/>
      </c>
      <c r="X9" s="115" t="str">
        <f>IF('2.Mapa'!$Q$42=X$5,$C9&amp;" ","")</f>
        <v/>
      </c>
      <c r="Y9" s="115" t="str">
        <f>IF('2.Mapa'!$Q$42=Y$5,$C9&amp;" ","")</f>
        <v/>
      </c>
      <c r="Z9" s="115" t="str">
        <f>IF('2.Mapa'!$Q$42=Z$5,$C9&amp;" ","")</f>
        <v/>
      </c>
      <c r="AA9" s="115" t="str">
        <f>IF('2.Mapa'!$Q$42=AA$5,$C9&amp;" ","")</f>
        <v/>
      </c>
      <c r="AB9" s="115" t="str">
        <f>IF('2.Mapa'!$Q$42=AB$5,$C9&amp;" ","")</f>
        <v/>
      </c>
      <c r="AC9" s="110" t="str">
        <f>'2.Mapa'!B$42&amp;"-r"</f>
        <v>COM-O1-r</v>
      </c>
      <c r="AD9" s="112" t="str">
        <f ca="1">IF('2.Mapa'!$AO$42=AD$5,$AC9&amp;" ","")</f>
        <v/>
      </c>
      <c r="AE9" s="112" t="str">
        <f ca="1">IF('2.Mapa'!$AO$42=AE$5,$AC9&amp;" ","")</f>
        <v/>
      </c>
      <c r="AF9" s="112" t="str">
        <f ca="1">IF('2.Mapa'!$AO$42=AF$5,$AC9&amp;" ","")</f>
        <v/>
      </c>
      <c r="AG9" s="113" t="str">
        <f ca="1">IF('2.Mapa'!$AO$42=AG$5,$AC9&amp;" ","")</f>
        <v/>
      </c>
      <c r="AH9" s="113" t="str">
        <f ca="1">IF('2.Mapa'!$AO$42=AH$5,$AC9&amp;" ","")</f>
        <v/>
      </c>
      <c r="AI9" s="113" t="str">
        <f ca="1">IF('2.Mapa'!$AO$42=AI$5,$AC9&amp;" ","")</f>
        <v/>
      </c>
      <c r="AJ9" s="113" t="str">
        <f ca="1">IF('2.Mapa'!$AO$42=AJ$5,$AC9&amp;" ","")</f>
        <v/>
      </c>
      <c r="AK9" s="113" t="str">
        <f ca="1">IF('2.Mapa'!$AO$42=AK$5,$AC9&amp;" ","")</f>
        <v/>
      </c>
      <c r="AL9" s="113" t="str">
        <f ca="1">IF('2.Mapa'!$AO$42=AL$5,$AC9&amp;" ","")</f>
        <v/>
      </c>
      <c r="AM9" s="113" t="str">
        <f ca="1">IF('2.Mapa'!$AO$42=AM$5,$AC9&amp;" ","")</f>
        <v xml:space="preserve">COM-O1-r </v>
      </c>
      <c r="AN9" s="113" t="str">
        <f ca="1">IF('2.Mapa'!$AO$42=AN$5,$AC9&amp;" ","")</f>
        <v/>
      </c>
      <c r="AO9" s="114" t="str">
        <f ca="1">IF('2.Mapa'!$AO$42=AO$5,$AC9&amp;" ","")</f>
        <v/>
      </c>
      <c r="AP9" s="114" t="str">
        <f ca="1">IF('2.Mapa'!$AO$42=AP$5,$AC9&amp;" ","")</f>
        <v/>
      </c>
      <c r="AQ9" s="114" t="str">
        <f ca="1">IF('2.Mapa'!$AO$42=AQ$5,$AC9&amp;" ","")</f>
        <v/>
      </c>
      <c r="AR9" s="114" t="str">
        <f ca="1">IF('2.Mapa'!$AO$42=AR$5,$AC9&amp;" ","")</f>
        <v/>
      </c>
      <c r="AS9" s="114" t="str">
        <f ca="1">IF('2.Mapa'!$AO$42=AS$5,$AC9&amp;" ","")</f>
        <v/>
      </c>
      <c r="AT9" s="114" t="str">
        <f ca="1">IF('2.Mapa'!$AO$42=AT$5,$AC9&amp;" ","")</f>
        <v/>
      </c>
      <c r="AU9" s="114" t="str">
        <f ca="1">IF('2.Mapa'!$AO$42=AU$5,$AC9&amp;" ","")</f>
        <v/>
      </c>
      <c r="AV9" s="114" t="str">
        <f ca="1">IF('2.Mapa'!$AO$42=AV$5,$AC9&amp;" ","")</f>
        <v/>
      </c>
      <c r="AW9" s="114" t="str">
        <f ca="1">IF('2.Mapa'!$AO$42=AW$5,$AC9&amp;" ","")</f>
        <v/>
      </c>
      <c r="AX9" s="115" t="str">
        <f ca="1">IF('2.Mapa'!$AO$42=AX$5,$AC9&amp;" ","")</f>
        <v/>
      </c>
      <c r="AY9" s="115" t="str">
        <f ca="1">IF('2.Mapa'!$AO$42=AY$5,$AC9&amp;" ","")</f>
        <v/>
      </c>
      <c r="AZ9" s="115" t="str">
        <f ca="1">IF('2.Mapa'!$AO$42=AZ$5,$AC9&amp;" ","")</f>
        <v/>
      </c>
      <c r="BA9" s="115" t="str">
        <f ca="1">IF('2.Mapa'!$AO$42=BA$5,$AC9&amp;" ","")</f>
        <v/>
      </c>
      <c r="BB9" s="115" t="str">
        <f ca="1">IF('2.Mapa'!$AO$42=BB$5,$AC9&amp;" ","")</f>
        <v/>
      </c>
      <c r="BC9" s="116"/>
    </row>
    <row r="10" spans="1:55" x14ac:dyDescent="0.25">
      <c r="A10" s="107">
        <f t="shared" si="0"/>
        <v>30</v>
      </c>
      <c r="B10" s="111" t="str">
        <f>'2.Mapa'!A$24</f>
        <v>Alianzas</v>
      </c>
      <c r="C10" s="110" t="str">
        <f>'2.Mapa'!B$24&amp;"-i"</f>
        <v>ALI-O1-i</v>
      </c>
      <c r="D10" s="112" t="str">
        <f>IF('2.Mapa'!$Q$24=D$5,$C10&amp;" ","")</f>
        <v/>
      </c>
      <c r="E10" s="112" t="str">
        <f>IF('2.Mapa'!$Q$24=E$5,$C10&amp;" ","")</f>
        <v/>
      </c>
      <c r="F10" s="112" t="str">
        <f>IF('2.Mapa'!$Q$24=F$5,$C10&amp;" ","")</f>
        <v/>
      </c>
      <c r="G10" s="113" t="str">
        <f>IF('2.Mapa'!$Q$24=G$5,$C10&amp;" ","")</f>
        <v/>
      </c>
      <c r="H10" s="113" t="str">
        <f>IF('2.Mapa'!$Q$24=H$5,$C10&amp;" ","")</f>
        <v/>
      </c>
      <c r="I10" s="113" t="str">
        <f>IF('2.Mapa'!$Q$24=I$5,$C10&amp;" ","")</f>
        <v/>
      </c>
      <c r="J10" s="113" t="str">
        <f>IF('2.Mapa'!$Q$24=J$5,$C10&amp;" ","")</f>
        <v/>
      </c>
      <c r="K10" s="113" t="str">
        <f>IF('2.Mapa'!$Q$24=K$5,$C10&amp;" ","")</f>
        <v/>
      </c>
      <c r="L10" s="113" t="str">
        <f>IF('2.Mapa'!$Q$24=L$5,$C10&amp;" ","")</f>
        <v/>
      </c>
      <c r="M10" s="113" t="str">
        <f>IF('2.Mapa'!$Q$24=M$5,$C10&amp;" ","")</f>
        <v/>
      </c>
      <c r="N10" s="113" t="str">
        <f>IF('2.Mapa'!$Q$24=N$5,$C10&amp;" ","")</f>
        <v/>
      </c>
      <c r="O10" s="114" t="str">
        <f>IF('2.Mapa'!$Q$24=O$5,$C10&amp;" ","")</f>
        <v/>
      </c>
      <c r="P10" s="114" t="str">
        <f>IF('2.Mapa'!$Q$24=P$5,$C10&amp;" ","")</f>
        <v/>
      </c>
      <c r="Q10" s="114" t="str">
        <f>IF('2.Mapa'!$Q$24=Q$5,$C10&amp;" ","")</f>
        <v/>
      </c>
      <c r="R10" s="114" t="str">
        <f>IF('2.Mapa'!$Q$24=R$5,$C10&amp;" ","")</f>
        <v/>
      </c>
      <c r="S10" s="114" t="str">
        <f>IF('2.Mapa'!$Q$24=S$5,$C10&amp;" ","")</f>
        <v/>
      </c>
      <c r="T10" s="114" t="str">
        <f>IF('2.Mapa'!$Q$24=T$5,$C10&amp;" ","")</f>
        <v/>
      </c>
      <c r="U10" s="114" t="str">
        <f>IF('2.Mapa'!$Q$24=U$5,$C10&amp;" ","")</f>
        <v/>
      </c>
      <c r="V10" s="114" t="str">
        <f>IF('2.Mapa'!$Q$24=V$5,$C10&amp;" ","")</f>
        <v/>
      </c>
      <c r="W10" s="114" t="str">
        <f>IF('2.Mapa'!$Q$24=W$5,$C10&amp;" ","")</f>
        <v/>
      </c>
      <c r="X10" s="115" t="str">
        <f>IF('2.Mapa'!$Q$24=X$5,$C10&amp;" ","")</f>
        <v/>
      </c>
      <c r="Y10" s="115" t="str">
        <f>IF('2.Mapa'!$Q$24=Y$5,$C10&amp;" ","")</f>
        <v xml:space="preserve">ALI-O1-i </v>
      </c>
      <c r="Z10" s="115" t="str">
        <f>IF('2.Mapa'!$Q$24=Z$5,$C10&amp;" ","")</f>
        <v/>
      </c>
      <c r="AA10" s="115" t="str">
        <f>IF('2.Mapa'!$Q$24=AA$5,$C10&amp;" ","")</f>
        <v/>
      </c>
      <c r="AB10" s="115" t="str">
        <f>IF('2.Mapa'!$Q$24=AB$5,$C10&amp;" ","")</f>
        <v/>
      </c>
      <c r="AC10" s="110" t="str">
        <f>'2.Mapa'!B$24&amp;"-r"</f>
        <v>ALI-O1-r</v>
      </c>
      <c r="AD10" s="112" t="str">
        <f ca="1">IF('2.Mapa'!$AO$24=AD$5,$AC10&amp;" ","")</f>
        <v/>
      </c>
      <c r="AE10" s="112" t="str">
        <f ca="1">IF('2.Mapa'!$AO$24=AE$5,$AC10&amp;" ","")</f>
        <v/>
      </c>
      <c r="AF10" s="112" t="str">
        <f ca="1">IF('2.Mapa'!$AO$24=AF$5,$AC10&amp;" ","")</f>
        <v/>
      </c>
      <c r="AG10" s="113" t="str">
        <f ca="1">IF('2.Mapa'!$AO$24=AG$5,$AC10&amp;" ","")</f>
        <v/>
      </c>
      <c r="AH10" s="113" t="str">
        <f ca="1">IF('2.Mapa'!$AO$24=AH$5,$AC10&amp;" ","")</f>
        <v/>
      </c>
      <c r="AI10" s="113" t="str">
        <f ca="1">IF('2.Mapa'!$AO$24=AI$5,$AC10&amp;" ","")</f>
        <v/>
      </c>
      <c r="AJ10" s="113" t="str">
        <f ca="1">IF('2.Mapa'!$AO$24=AJ$5,$AC10&amp;" ","")</f>
        <v/>
      </c>
      <c r="AK10" s="113" t="str">
        <f ca="1">IF('2.Mapa'!$AO$24=AK$5,$AC10&amp;" ","")</f>
        <v/>
      </c>
      <c r="AL10" s="113" t="str">
        <f ca="1">IF('2.Mapa'!$AO$24=AL$5,$AC10&amp;" ","")</f>
        <v/>
      </c>
      <c r="AM10" s="113" t="str">
        <f ca="1">IF('2.Mapa'!$AO$24=AM$5,$AC10&amp;" ","")</f>
        <v/>
      </c>
      <c r="AN10" s="113" t="str">
        <f ca="1">IF('2.Mapa'!$AO$24=AN$5,$AC10&amp;" ","")</f>
        <v/>
      </c>
      <c r="AO10" s="114" t="str">
        <f ca="1">IF('2.Mapa'!$AO$24=AO$5,$AC10&amp;" ","")</f>
        <v/>
      </c>
      <c r="AP10" s="114" t="str">
        <f ca="1">IF('2.Mapa'!$AO$24=AP$5,$AC10&amp;" ","")</f>
        <v xml:space="preserve">ALI-O1-r </v>
      </c>
      <c r="AQ10" s="114" t="str">
        <f ca="1">IF('2.Mapa'!$AO$24=AQ$5,$AC10&amp;" ","")</f>
        <v/>
      </c>
      <c r="AR10" s="114" t="str">
        <f ca="1">IF('2.Mapa'!$AO$24=AR$5,$AC10&amp;" ","")</f>
        <v/>
      </c>
      <c r="AS10" s="114" t="str">
        <f ca="1">IF('2.Mapa'!$AO$24=AS$5,$AC10&amp;" ","")</f>
        <v/>
      </c>
      <c r="AT10" s="114" t="str">
        <f ca="1">IF('2.Mapa'!$AO$24=AT$5,$AC10&amp;" ","")</f>
        <v/>
      </c>
      <c r="AU10" s="114" t="str">
        <f ca="1">IF('2.Mapa'!$AO$24=AU$5,$AC10&amp;" ","")</f>
        <v/>
      </c>
      <c r="AV10" s="114" t="str">
        <f ca="1">IF('2.Mapa'!$AO$24=AV$5,$AC10&amp;" ","")</f>
        <v/>
      </c>
      <c r="AW10" s="114" t="str">
        <f ca="1">IF('2.Mapa'!$AO$24=AW$5,$AC10&amp;" ","")</f>
        <v/>
      </c>
      <c r="AX10" s="115" t="str">
        <f ca="1">IF('2.Mapa'!$AO$24=AX$5,$AC10&amp;" ","")</f>
        <v/>
      </c>
      <c r="AY10" s="115" t="str">
        <f ca="1">IF('2.Mapa'!$AO$24=AY$5,$AC10&amp;" ","")</f>
        <v/>
      </c>
      <c r="AZ10" s="115" t="str">
        <f ca="1">IF('2.Mapa'!$AO$24=AZ$5,$AC10&amp;" ","")</f>
        <v/>
      </c>
      <c r="BA10" s="115" t="str">
        <f ca="1">IF('2.Mapa'!$AO$24=BA$5,$AC10&amp;" ","")</f>
        <v/>
      </c>
      <c r="BB10" s="115" t="str">
        <f ca="1">IF('2.Mapa'!$AO$24=BB$5,$AC10&amp;" ","")</f>
        <v/>
      </c>
      <c r="BC10" s="116"/>
    </row>
    <row r="11" spans="1:55" x14ac:dyDescent="0.25">
      <c r="A11" s="107">
        <f t="shared" si="0"/>
        <v>36</v>
      </c>
      <c r="B11" s="111" t="str">
        <f>'2.Mapa'!A$96</f>
        <v>Investigación</v>
      </c>
      <c r="C11" s="110" t="str">
        <f>'2.Mapa'!B$96&amp;"-i"</f>
        <v>INV-O1-i</v>
      </c>
      <c r="D11" s="112" t="str">
        <f>IF('2.Mapa'!$Q$96=D$5,$C11&amp;" ","")</f>
        <v/>
      </c>
      <c r="E11" s="112" t="str">
        <f>IF('2.Mapa'!$Q$96=E$5,$C11&amp;" ","")</f>
        <v/>
      </c>
      <c r="F11" s="112" t="str">
        <f>IF('2.Mapa'!$Q$96=F$5,$C11&amp;" ","")</f>
        <v/>
      </c>
      <c r="G11" s="113" t="str">
        <f>IF('2.Mapa'!$Q$96=G$5,$C11&amp;" ","")</f>
        <v/>
      </c>
      <c r="H11" s="113" t="str">
        <f>IF('2.Mapa'!$Q$96=H$5,$C11&amp;" ","")</f>
        <v/>
      </c>
      <c r="I11" s="113" t="str">
        <f>IF('2.Mapa'!$Q$96=I$5,$C11&amp;" ","")</f>
        <v/>
      </c>
      <c r="J11" s="113" t="str">
        <f>IF('2.Mapa'!$Q$96=J$5,$C11&amp;" ","")</f>
        <v/>
      </c>
      <c r="K11" s="113" t="str">
        <f>IF('2.Mapa'!$Q$96=K$5,$C11&amp;" ","")</f>
        <v/>
      </c>
      <c r="L11" s="113" t="str">
        <f>IF('2.Mapa'!$Q$96=L$5,$C11&amp;" ","")</f>
        <v/>
      </c>
      <c r="M11" s="113" t="str">
        <f>IF('2.Mapa'!$Q$96=M$5,$C11&amp;" ","")</f>
        <v/>
      </c>
      <c r="N11" s="113" t="str">
        <f>IF('2.Mapa'!$Q$96=N$5,$C11&amp;" ","")</f>
        <v/>
      </c>
      <c r="O11" s="114" t="str">
        <f>IF('2.Mapa'!$Q$96=O$5,$C11&amp;" ","")</f>
        <v/>
      </c>
      <c r="P11" s="114" t="str">
        <f>IF('2.Mapa'!$Q$96=P$5,$C11&amp;" ","")</f>
        <v/>
      </c>
      <c r="Q11" s="114" t="str">
        <f>IF('2.Mapa'!$Q$96=Q$5,$C11&amp;" ","")</f>
        <v/>
      </c>
      <c r="R11" s="114" t="str">
        <f>IF('2.Mapa'!$Q$96=R$5,$C11&amp;" ","")</f>
        <v/>
      </c>
      <c r="S11" s="114" t="str">
        <f>IF('2.Mapa'!$Q$96=S$5,$C11&amp;" ","")</f>
        <v/>
      </c>
      <c r="T11" s="114" t="str">
        <f>IF('2.Mapa'!$Q$96=T$5,$C11&amp;" ","")</f>
        <v/>
      </c>
      <c r="U11" s="114" t="str">
        <f>IF('2.Mapa'!$Q$96=U$5,$C11&amp;" ","")</f>
        <v/>
      </c>
      <c r="V11" s="114" t="str">
        <f>IF('2.Mapa'!$Q$96=V$5,$C11&amp;" ","")</f>
        <v/>
      </c>
      <c r="W11" s="114" t="str">
        <f>IF('2.Mapa'!$Q$96=W$5,$C11&amp;" ","")</f>
        <v/>
      </c>
      <c r="X11" s="115" t="str">
        <f>IF('2.Mapa'!$Q$96=X$5,$C11&amp;" ","")</f>
        <v/>
      </c>
      <c r="Y11" s="115" t="str">
        <f>IF('2.Mapa'!$Q$96=Y$5,$C11&amp;" ","")</f>
        <v/>
      </c>
      <c r="Z11" s="115" t="str">
        <f>IF('2.Mapa'!$Q$96=Z$5,$C11&amp;" ","")</f>
        <v xml:space="preserve">INV-O1-i </v>
      </c>
      <c r="AA11" s="115" t="str">
        <f>IF('2.Mapa'!$Q$96=AA$5,$C11&amp;" ","")</f>
        <v/>
      </c>
      <c r="AB11" s="115" t="str">
        <f>IF('2.Mapa'!$Q$96=AB$5,$C11&amp;" ","")</f>
        <v/>
      </c>
      <c r="AC11" s="110" t="str">
        <f>'2.Mapa'!B$96&amp;"-r"</f>
        <v>INV-O1-r</v>
      </c>
      <c r="AD11" s="112" t="str">
        <f ca="1">IF('2.Mapa'!$AO$96=AD$5,$AC11&amp;" ","")</f>
        <v/>
      </c>
      <c r="AE11" s="112" t="str">
        <f ca="1">IF('2.Mapa'!$AO$96=AE$5,$AC11&amp;" ","")</f>
        <v/>
      </c>
      <c r="AF11" s="112" t="str">
        <f ca="1">IF('2.Mapa'!$AO$96=AF$5,$AC11&amp;" ","")</f>
        <v/>
      </c>
      <c r="AG11" s="113" t="str">
        <f ca="1">IF('2.Mapa'!$AO$96=AG$5,$AC11&amp;" ","")</f>
        <v/>
      </c>
      <c r="AH11" s="113" t="str">
        <f ca="1">IF('2.Mapa'!$AO$96=AH$5,$AC11&amp;" ","")</f>
        <v/>
      </c>
      <c r="AI11" s="113" t="str">
        <f ca="1">IF('2.Mapa'!$AO$96=AI$5,$AC11&amp;" ","")</f>
        <v/>
      </c>
      <c r="AJ11" s="113" t="str">
        <f ca="1">IF('2.Mapa'!$AO$96=AJ$5,$AC11&amp;" ","")</f>
        <v/>
      </c>
      <c r="AK11" s="113" t="str">
        <f ca="1">IF('2.Mapa'!$AO$96=AK$5,$AC11&amp;" ","")</f>
        <v/>
      </c>
      <c r="AL11" s="113" t="str">
        <f ca="1">IF('2.Mapa'!$AO$96=AL$5,$AC11&amp;" ","")</f>
        <v/>
      </c>
      <c r="AM11" s="113" t="str">
        <f ca="1">IF('2.Mapa'!$AO$96=AM$5,$AC11&amp;" ","")</f>
        <v/>
      </c>
      <c r="AN11" s="113" t="str">
        <f ca="1">IF('2.Mapa'!$AO$96=AN$5,$AC11&amp;" ","")</f>
        <v/>
      </c>
      <c r="AO11" s="114" t="str">
        <f ca="1">IF('2.Mapa'!$AO$96=AO$5,$AC11&amp;" ","")</f>
        <v/>
      </c>
      <c r="AP11" s="114" t="str">
        <f ca="1">IF('2.Mapa'!$AO$96=AP$5,$AC11&amp;" ","")</f>
        <v/>
      </c>
      <c r="AQ11" s="114" t="str">
        <f ca="1">IF('2.Mapa'!$AO$96=AQ$5,$AC11&amp;" ","")</f>
        <v/>
      </c>
      <c r="AR11" s="114" t="str">
        <f ca="1">IF('2.Mapa'!$AO$96=AR$5,$AC11&amp;" ","")</f>
        <v/>
      </c>
      <c r="AS11" s="114" t="str">
        <f ca="1">IF('2.Mapa'!$AO$96=AS$5,$AC11&amp;" ","")</f>
        <v xml:space="preserve">INV-O1-r </v>
      </c>
      <c r="AT11" s="114" t="str">
        <f ca="1">IF('2.Mapa'!$AO$96=AT$5,$AC11&amp;" ","")</f>
        <v/>
      </c>
      <c r="AU11" s="114" t="str">
        <f ca="1">IF('2.Mapa'!$AO$96=AU$5,$AC11&amp;" ","")</f>
        <v/>
      </c>
      <c r="AV11" s="114" t="str">
        <f ca="1">IF('2.Mapa'!$AO$96=AV$5,$AC11&amp;" ","")</f>
        <v/>
      </c>
      <c r="AW11" s="114" t="str">
        <f ca="1">IF('2.Mapa'!$AO$96=AW$5,$AC11&amp;" ","")</f>
        <v/>
      </c>
      <c r="AX11" s="115" t="str">
        <f ca="1">IF('2.Mapa'!$AO$96=AX$5,$AC11&amp;" ","")</f>
        <v/>
      </c>
      <c r="AY11" s="115" t="str">
        <f ca="1">IF('2.Mapa'!$AO$96=AY$5,$AC11&amp;" ","")</f>
        <v/>
      </c>
      <c r="AZ11" s="115" t="str">
        <f ca="1">IF('2.Mapa'!$AO$96=AZ$5,$AC11&amp;" ","")</f>
        <v/>
      </c>
      <c r="BA11" s="115" t="str">
        <f ca="1">IF('2.Mapa'!$AO$96=BA$5,$AC11&amp;" ","")</f>
        <v/>
      </c>
      <c r="BB11" s="115" t="str">
        <f ca="1">IF('2.Mapa'!$AO$96=BB$5,$AC11&amp;" ","")</f>
        <v/>
      </c>
      <c r="BC11" s="116"/>
    </row>
    <row r="12" spans="1:55" x14ac:dyDescent="0.25">
      <c r="A12" s="107">
        <f t="shared" si="0"/>
        <v>42</v>
      </c>
      <c r="B12" s="111" t="str">
        <f>'2.Mapa'!A$84</f>
        <v>Formación</v>
      </c>
      <c r="C12" s="110" t="str">
        <f>'2.Mapa'!B$84&amp;"-i"</f>
        <v>FOR-O1-i</v>
      </c>
      <c r="D12" s="112" t="str">
        <f>IF('2.Mapa'!$Q$84=D$5,$C12&amp;" ","")</f>
        <v/>
      </c>
      <c r="E12" s="112" t="str">
        <f>IF('2.Mapa'!$Q$84=E$5,$C12&amp;" ","")</f>
        <v/>
      </c>
      <c r="F12" s="112" t="str">
        <f>IF('2.Mapa'!$Q$84=F$5,$C12&amp;" ","")</f>
        <v/>
      </c>
      <c r="G12" s="113" t="str">
        <f>IF('2.Mapa'!$Q$84=G$5,$C12&amp;" ","")</f>
        <v/>
      </c>
      <c r="H12" s="113" t="str">
        <f>IF('2.Mapa'!$Q$84=H$5,$C12&amp;" ","")</f>
        <v/>
      </c>
      <c r="I12" s="113" t="str">
        <f>IF('2.Mapa'!$Q$84=I$5,$C12&amp;" ","")</f>
        <v/>
      </c>
      <c r="J12" s="113" t="str">
        <f>IF('2.Mapa'!$Q$84=J$5,$C12&amp;" ","")</f>
        <v/>
      </c>
      <c r="K12" s="113" t="str">
        <f>IF('2.Mapa'!$Q$84=K$5,$C12&amp;" ","")</f>
        <v/>
      </c>
      <c r="L12" s="113" t="str">
        <f>IF('2.Mapa'!$Q$84=L$5,$C12&amp;" ","")</f>
        <v/>
      </c>
      <c r="M12" s="113" t="str">
        <f>IF('2.Mapa'!$Q$84=M$5,$C12&amp;" ","")</f>
        <v/>
      </c>
      <c r="N12" s="113" t="str">
        <f>IF('2.Mapa'!$Q$84=N$5,$C12&amp;" ","")</f>
        <v xml:space="preserve">FOR-O1-i </v>
      </c>
      <c r="O12" s="114" t="str">
        <f>IF('2.Mapa'!$Q$84=O$5,$C12&amp;" ","")</f>
        <v/>
      </c>
      <c r="P12" s="114" t="str">
        <f>IF('2.Mapa'!$Q$84=P$5,$C12&amp;" ","")</f>
        <v/>
      </c>
      <c r="Q12" s="114" t="str">
        <f>IF('2.Mapa'!$Q$84=Q$5,$C12&amp;" ","")</f>
        <v/>
      </c>
      <c r="R12" s="114" t="str">
        <f>IF('2.Mapa'!$Q$84=R$5,$C12&amp;" ","")</f>
        <v/>
      </c>
      <c r="S12" s="114" t="str">
        <f>IF('2.Mapa'!$Q$84=S$5,$C12&amp;" ","")</f>
        <v/>
      </c>
      <c r="T12" s="114" t="str">
        <f>IF('2.Mapa'!$Q$84=T$5,$C12&amp;" ","")</f>
        <v/>
      </c>
      <c r="U12" s="114" t="str">
        <f>IF('2.Mapa'!$Q$84=U$5,$C12&amp;" ","")</f>
        <v/>
      </c>
      <c r="V12" s="114" t="str">
        <f>IF('2.Mapa'!$Q$84=V$5,$C12&amp;" ","")</f>
        <v/>
      </c>
      <c r="W12" s="114" t="str">
        <f>IF('2.Mapa'!$Q$84=W$5,$C12&amp;" ","")</f>
        <v/>
      </c>
      <c r="X12" s="115" t="str">
        <f>IF('2.Mapa'!$Q$84=X$5,$C12&amp;" ","")</f>
        <v/>
      </c>
      <c r="Y12" s="115" t="str">
        <f>IF('2.Mapa'!$Q$84=Y$5,$C12&amp;" ","")</f>
        <v/>
      </c>
      <c r="Z12" s="115" t="str">
        <f>IF('2.Mapa'!$Q$84=Z$5,$C12&amp;" ","")</f>
        <v/>
      </c>
      <c r="AA12" s="115" t="str">
        <f>IF('2.Mapa'!$Q$84=AA$5,$C12&amp;" ","")</f>
        <v/>
      </c>
      <c r="AB12" s="115" t="str">
        <f>IF('2.Mapa'!$Q$84=AB$5,$C12&amp;" ","")</f>
        <v/>
      </c>
      <c r="AC12" s="110" t="str">
        <f>'2.Mapa'!B$84&amp;"-r"</f>
        <v>FOR-O1-r</v>
      </c>
      <c r="AD12" s="112" t="str">
        <f ca="1">IF('2.Mapa'!$AO$84=AD$5,$AC12&amp;" ","")</f>
        <v/>
      </c>
      <c r="AE12" s="112" t="str">
        <f ca="1">IF('2.Mapa'!$AO$84=AE$5,$AC12&amp;" ","")</f>
        <v/>
      </c>
      <c r="AF12" s="112" t="str">
        <f ca="1">IF('2.Mapa'!$AO$84=AF$5,$AC12&amp;" ","")</f>
        <v/>
      </c>
      <c r="AG12" s="113" t="str">
        <f ca="1">IF('2.Mapa'!$AO$84=AG$5,$AC12&amp;" ","")</f>
        <v/>
      </c>
      <c r="AH12" s="113" t="str">
        <f ca="1">IF('2.Mapa'!$AO$84=AH$5,$AC12&amp;" ","")</f>
        <v/>
      </c>
      <c r="AI12" s="113" t="str">
        <f ca="1">IF('2.Mapa'!$AO$84=AI$5,$AC12&amp;" ","")</f>
        <v/>
      </c>
      <c r="AJ12" s="113" t="str">
        <f ca="1">IF('2.Mapa'!$AO$84=AJ$5,$AC12&amp;" ","")</f>
        <v/>
      </c>
      <c r="AK12" s="113" t="str">
        <f ca="1">IF('2.Mapa'!$AO$84=AK$5,$AC12&amp;" ","")</f>
        <v/>
      </c>
      <c r="AL12" s="113" t="str">
        <f ca="1">IF('2.Mapa'!$AO$84=AL$5,$AC12&amp;" ","")</f>
        <v/>
      </c>
      <c r="AM12" s="113" t="str">
        <f ca="1">IF('2.Mapa'!$AO$84=AM$5,$AC12&amp;" ","")</f>
        <v/>
      </c>
      <c r="AN12" s="113" t="str">
        <f ca="1">IF('2.Mapa'!$AO$84=AN$5,$AC12&amp;" ","")</f>
        <v xml:space="preserve">FOR-O1-r </v>
      </c>
      <c r="AO12" s="114" t="str">
        <f ca="1">IF('2.Mapa'!$AO$84=AO$5,$AC12&amp;" ","")</f>
        <v/>
      </c>
      <c r="AP12" s="114" t="str">
        <f ca="1">IF('2.Mapa'!$AO$84=AP$5,$AC12&amp;" ","")</f>
        <v/>
      </c>
      <c r="AQ12" s="114" t="str">
        <f ca="1">IF('2.Mapa'!$AO$84=AQ$5,$AC12&amp;" ","")</f>
        <v/>
      </c>
      <c r="AR12" s="114" t="str">
        <f ca="1">IF('2.Mapa'!$AO$84=AR$5,$AC12&amp;" ","")</f>
        <v/>
      </c>
      <c r="AS12" s="114" t="str">
        <f ca="1">IF('2.Mapa'!$AO$84=AS$5,$AC12&amp;" ","")</f>
        <v/>
      </c>
      <c r="AT12" s="114" t="str">
        <f ca="1">IF('2.Mapa'!$AO$84=AT$5,$AC12&amp;" ","")</f>
        <v/>
      </c>
      <c r="AU12" s="114" t="str">
        <f ca="1">IF('2.Mapa'!$AO$84=AU$5,$AC12&amp;" ","")</f>
        <v/>
      </c>
      <c r="AV12" s="114" t="str">
        <f ca="1">IF('2.Mapa'!$AO$84=AV$5,$AC12&amp;" ","")</f>
        <v/>
      </c>
      <c r="AW12" s="114" t="str">
        <f ca="1">IF('2.Mapa'!$AO$84=AW$5,$AC12&amp;" ","")</f>
        <v/>
      </c>
      <c r="AX12" s="115" t="str">
        <f ca="1">IF('2.Mapa'!$AO$84=AX$5,$AC12&amp;" ","")</f>
        <v/>
      </c>
      <c r="AY12" s="115" t="str">
        <f ca="1">IF('2.Mapa'!$AO$84=AY$5,$AC12&amp;" ","")</f>
        <v/>
      </c>
      <c r="AZ12" s="115" t="str">
        <f ca="1">IF('2.Mapa'!$AO$84=AZ$5,$AC12&amp;" ","")</f>
        <v/>
      </c>
      <c r="BA12" s="115" t="str">
        <f ca="1">IF('2.Mapa'!$AO$84=BA$5,$AC12&amp;" ","")</f>
        <v/>
      </c>
      <c r="BB12" s="115" t="str">
        <f ca="1">IF('2.Mapa'!$AO$84=BB$5,$AC12&amp;" ","")</f>
        <v/>
      </c>
      <c r="BC12" s="116"/>
    </row>
    <row r="13" spans="1:55" x14ac:dyDescent="0.25">
      <c r="A13" s="107">
        <f t="shared" si="0"/>
        <v>48</v>
      </c>
      <c r="B13" s="111" t="str">
        <f>'2.Mapa'!A$84</f>
        <v>Formación</v>
      </c>
      <c r="C13" s="110" t="str">
        <f>'2.Mapa'!B$78&amp;"-i"</f>
        <v>EVA-O1-i</v>
      </c>
      <c r="D13" s="112" t="str">
        <f>IF('2.Mapa'!$Q$78=D$5,$C13&amp;" ","")</f>
        <v/>
      </c>
      <c r="E13" s="112" t="str">
        <f>IF('2.Mapa'!$Q$78=E$5,$C13&amp;" ","")</f>
        <v/>
      </c>
      <c r="F13" s="112" t="str">
        <f>IF('2.Mapa'!$Q$78=F$5,$C13&amp;" ","")</f>
        <v/>
      </c>
      <c r="G13" s="113" t="str">
        <f>IF('2.Mapa'!$Q$78=G$5,$C13&amp;" ","")</f>
        <v/>
      </c>
      <c r="H13" s="113" t="str">
        <f>IF('2.Mapa'!$Q$78=H$5,$C13&amp;" ","")</f>
        <v/>
      </c>
      <c r="I13" s="113" t="str">
        <f>IF('2.Mapa'!$Q$78=I$5,$C13&amp;" ","")</f>
        <v/>
      </c>
      <c r="J13" s="113" t="str">
        <f>IF('2.Mapa'!$Q$78=J$5,$C13&amp;" ","")</f>
        <v/>
      </c>
      <c r="K13" s="113" t="str">
        <f>IF('2.Mapa'!$Q$78=K$5,$C13&amp;" ","")</f>
        <v/>
      </c>
      <c r="L13" s="113" t="str">
        <f>IF('2.Mapa'!$Q$78=L$5,$C13&amp;" ","")</f>
        <v/>
      </c>
      <c r="M13" s="113" t="str">
        <f>IF('2.Mapa'!$Q$78=M$5,$C13&amp;" ","")</f>
        <v/>
      </c>
      <c r="N13" s="113" t="str">
        <f>IF('2.Mapa'!$Q$78=N$5,$C13&amp;" ","")</f>
        <v xml:space="preserve">EVA-O1-i </v>
      </c>
      <c r="O13" s="114" t="str">
        <f>IF('2.Mapa'!$Q$78=O$5,$C13&amp;" ","")</f>
        <v/>
      </c>
      <c r="P13" s="114" t="str">
        <f>IF('2.Mapa'!$Q$78=P$5,$C13&amp;" ","")</f>
        <v/>
      </c>
      <c r="Q13" s="114" t="str">
        <f>IF('2.Mapa'!$Q$78=Q$5,$C13&amp;" ","")</f>
        <v/>
      </c>
      <c r="R13" s="114" t="str">
        <f>IF('2.Mapa'!$Q$78=R$5,$C13&amp;" ","")</f>
        <v/>
      </c>
      <c r="S13" s="114" t="str">
        <f>IF('2.Mapa'!$Q$78=S$5,$C13&amp;" ","")</f>
        <v/>
      </c>
      <c r="T13" s="114" t="str">
        <f>IF('2.Mapa'!$Q$78=T$5,$C13&amp;" ","")</f>
        <v/>
      </c>
      <c r="U13" s="114" t="str">
        <f>IF('2.Mapa'!$Q$78=U$5,$C13&amp;" ","")</f>
        <v/>
      </c>
      <c r="V13" s="114" t="str">
        <f>IF('2.Mapa'!$Q$78=V$5,$C13&amp;" ","")</f>
        <v/>
      </c>
      <c r="W13" s="114" t="str">
        <f>IF('2.Mapa'!$Q$78=W$5,$C13&amp;" ","")</f>
        <v/>
      </c>
      <c r="X13" s="115" t="str">
        <f>IF('2.Mapa'!$Q$78=X$5,$C13&amp;" ","")</f>
        <v/>
      </c>
      <c r="Y13" s="115" t="str">
        <f>IF('2.Mapa'!$Q$78=Y$5,$C13&amp;" ","")</f>
        <v/>
      </c>
      <c r="Z13" s="115" t="str">
        <f>IF('2.Mapa'!$Q$78=Z$5,$C13&amp;" ","")</f>
        <v/>
      </c>
      <c r="AA13" s="115" t="str">
        <f>IF('2.Mapa'!$Q$78=AA$5,$C13&amp;" ","")</f>
        <v/>
      </c>
      <c r="AB13" s="115" t="str">
        <f>IF('2.Mapa'!$Q$78=AB$5,$C13&amp;" ","")</f>
        <v/>
      </c>
      <c r="AC13" s="110" t="str">
        <f>'2.Mapa'!B$78&amp;"-r"</f>
        <v>EVA-O1-r</v>
      </c>
      <c r="AD13" s="112" t="str">
        <f ca="1">IF('2.Mapa'!$AO$78=AD$5,$AC13&amp;" ","")</f>
        <v/>
      </c>
      <c r="AE13" s="112" t="str">
        <f ca="1">IF('2.Mapa'!$AO$78=AE$5,$AC13&amp;" ","")</f>
        <v/>
      </c>
      <c r="AF13" s="112" t="str">
        <f ca="1">IF('2.Mapa'!$AO$78=AF$5,$AC13&amp;" ","")</f>
        <v xml:space="preserve">EVA-O1-r </v>
      </c>
      <c r="AG13" s="113" t="str">
        <f ca="1">IF('2.Mapa'!$AO$78=AG$5,$AC13&amp;" ","")</f>
        <v/>
      </c>
      <c r="AH13" s="113" t="str">
        <f ca="1">IF('2.Mapa'!$AO$78=AH$5,$AC13&amp;" ","")</f>
        <v/>
      </c>
      <c r="AI13" s="113" t="str">
        <f ca="1">IF('2.Mapa'!$AO$78=AI$5,$AC13&amp;" ","")</f>
        <v/>
      </c>
      <c r="AJ13" s="113" t="str">
        <f ca="1">IF('2.Mapa'!$AO$78=AJ$5,$AC13&amp;" ","")</f>
        <v/>
      </c>
      <c r="AK13" s="113" t="str">
        <f ca="1">IF('2.Mapa'!$AO$78=AK$5,$AC13&amp;" ","")</f>
        <v/>
      </c>
      <c r="AL13" s="113" t="str">
        <f ca="1">IF('2.Mapa'!$AO$78=AL$5,$AC13&amp;" ","")</f>
        <v/>
      </c>
      <c r="AM13" s="113" t="str">
        <f ca="1">IF('2.Mapa'!$AO$78=AM$5,$AC13&amp;" ","")</f>
        <v/>
      </c>
      <c r="AN13" s="113" t="str">
        <f ca="1">IF('2.Mapa'!$AO$78=AN$5,$AC13&amp;" ","")</f>
        <v/>
      </c>
      <c r="AO13" s="114" t="str">
        <f ca="1">IF('2.Mapa'!$AO$78=AO$5,$AC13&amp;" ","")</f>
        <v/>
      </c>
      <c r="AP13" s="114" t="str">
        <f ca="1">IF('2.Mapa'!$AO$78=AP$5,$AC13&amp;" ","")</f>
        <v/>
      </c>
      <c r="AQ13" s="114" t="str">
        <f ca="1">IF('2.Mapa'!$AO$78=AQ$5,$AC13&amp;" ","")</f>
        <v/>
      </c>
      <c r="AR13" s="114" t="str">
        <f ca="1">IF('2.Mapa'!$AO$78=AR$5,$AC13&amp;" ","")</f>
        <v/>
      </c>
      <c r="AS13" s="114" t="str">
        <f ca="1">IF('2.Mapa'!$AO$78=AS$5,$AC13&amp;" ","")</f>
        <v/>
      </c>
      <c r="AT13" s="114" t="str">
        <f ca="1">IF('2.Mapa'!$AO$78=AT$5,$AC13&amp;" ","")</f>
        <v/>
      </c>
      <c r="AU13" s="114" t="str">
        <f ca="1">IF('2.Mapa'!$AO$78=AU$5,$AC13&amp;" ","")</f>
        <v/>
      </c>
      <c r="AV13" s="114" t="str">
        <f ca="1">IF('2.Mapa'!$AO$78=AV$5,$AC13&amp;" ","")</f>
        <v/>
      </c>
      <c r="AW13" s="114" t="str">
        <f ca="1">IF('2.Mapa'!$AO$78=AW$5,$AC13&amp;" ","")</f>
        <v/>
      </c>
      <c r="AX13" s="115" t="str">
        <f ca="1">IF('2.Mapa'!$AO$78=AX$5,$AC13&amp;" ","")</f>
        <v/>
      </c>
      <c r="AY13" s="115" t="str">
        <f ca="1">IF('2.Mapa'!$AO$78=AY$5,$AC13&amp;" ","")</f>
        <v/>
      </c>
      <c r="AZ13" s="115" t="str">
        <f ca="1">IF('2.Mapa'!$AO$78=AZ$5,$AC13&amp;" ","")</f>
        <v/>
      </c>
      <c r="BA13" s="115" t="str">
        <f ca="1">IF('2.Mapa'!$AO$78=BA$5,$AC13&amp;" ","")</f>
        <v/>
      </c>
      <c r="BB13" s="115" t="str">
        <f ca="1">IF('2.Mapa'!$AO$78=BB$5,$AC13&amp;" ","")</f>
        <v/>
      </c>
      <c r="BC13" s="116"/>
    </row>
    <row r="14" spans="1:55" ht="35.1" customHeight="1" x14ac:dyDescent="0.25">
      <c r="A14" s="107">
        <f t="shared" si="0"/>
        <v>54</v>
      </c>
      <c r="B14" s="111" t="str">
        <f>'2.Mapa'!A$30</f>
        <v>Apropiación social del conocimiento y del patrimonio</v>
      </c>
      <c r="C14" s="110" t="str">
        <f>'2.Mapa'!B$30&amp;"-i"</f>
        <v>APR-O1-i</v>
      </c>
      <c r="D14" s="112" t="str">
        <f>IF('2.Mapa'!$Q$30=D$5,$C14&amp;" ","")</f>
        <v/>
      </c>
      <c r="E14" s="112" t="str">
        <f>IF('2.Mapa'!$Q$30=E$5,$C14&amp;" ","")</f>
        <v/>
      </c>
      <c r="F14" s="112" t="str">
        <f>IF('2.Mapa'!$Q$30=F$5,$C14&amp;" ","")</f>
        <v/>
      </c>
      <c r="G14" s="113" t="str">
        <f>IF('2.Mapa'!$Q$30=G$5,$C14&amp;" ","")</f>
        <v/>
      </c>
      <c r="H14" s="113" t="str">
        <f>IF('2.Mapa'!$Q$30=H$5,$C14&amp;" ","")</f>
        <v/>
      </c>
      <c r="I14" s="113" t="str">
        <f>IF('2.Mapa'!$Q$30=I$5,$C14&amp;" ","")</f>
        <v/>
      </c>
      <c r="J14" s="113" t="str">
        <f>IF('2.Mapa'!$Q$30=J$5,$C14&amp;" ","")</f>
        <v/>
      </c>
      <c r="K14" s="113" t="str">
        <f>IF('2.Mapa'!$Q$30=K$5,$C14&amp;" ","")</f>
        <v/>
      </c>
      <c r="L14" s="113" t="str">
        <f>IF('2.Mapa'!$Q$30=L$5,$C14&amp;" ","")</f>
        <v/>
      </c>
      <c r="M14" s="113" t="str">
        <f>IF('2.Mapa'!$Q$30=M$5,$C14&amp;" ","")</f>
        <v/>
      </c>
      <c r="N14" s="113" t="str">
        <f>IF('2.Mapa'!$Q$30=N$5,$C14&amp;" ","")</f>
        <v/>
      </c>
      <c r="O14" s="114" t="str">
        <f>IF('2.Mapa'!$Q$30=O$5,$C14&amp;" ","")</f>
        <v/>
      </c>
      <c r="P14" s="114" t="str">
        <f>IF('2.Mapa'!$Q$30=P$5,$C14&amp;" ","")</f>
        <v/>
      </c>
      <c r="Q14" s="114" t="str">
        <f>IF('2.Mapa'!$Q$30=Q$5,$C14&amp;" ","")</f>
        <v/>
      </c>
      <c r="R14" s="114" t="str">
        <f>IF('2.Mapa'!$Q$30=R$5,$C14&amp;" ","")</f>
        <v/>
      </c>
      <c r="S14" s="114" t="str">
        <f>IF('2.Mapa'!$Q$30=S$5,$C14&amp;" ","")</f>
        <v xml:space="preserve">APR-O1-i </v>
      </c>
      <c r="T14" s="114" t="str">
        <f>IF('2.Mapa'!$Q$30=T$5,$C14&amp;" ","")</f>
        <v/>
      </c>
      <c r="U14" s="114" t="str">
        <f>IF('2.Mapa'!$Q$30=U$5,$C14&amp;" ","")</f>
        <v/>
      </c>
      <c r="V14" s="114" t="str">
        <f>IF('2.Mapa'!$Q$30=V$5,$C14&amp;" ","")</f>
        <v/>
      </c>
      <c r="W14" s="114" t="str">
        <f>IF('2.Mapa'!$Q$30=W$5,$C14&amp;" ","")</f>
        <v/>
      </c>
      <c r="X14" s="115" t="str">
        <f>IF('2.Mapa'!$Q$30=X$5,$C14&amp;" ","")</f>
        <v/>
      </c>
      <c r="Y14" s="115" t="str">
        <f>IF('2.Mapa'!$Q$30=Y$5,$C14&amp;" ","")</f>
        <v/>
      </c>
      <c r="Z14" s="115" t="str">
        <f>IF('2.Mapa'!$Q$30=Z$5,$C14&amp;" ","")</f>
        <v/>
      </c>
      <c r="AA14" s="115" t="str">
        <f>IF('2.Mapa'!$Q$30=AA$5,$C14&amp;" ","")</f>
        <v/>
      </c>
      <c r="AB14" s="115" t="str">
        <f>IF('2.Mapa'!$Q$30=AB$5,$C14&amp;" ","")</f>
        <v/>
      </c>
      <c r="AC14" s="110" t="str">
        <f>'2.Mapa'!B$30&amp;"-r"</f>
        <v>APR-O1-r</v>
      </c>
      <c r="AD14" s="112" t="str">
        <f ca="1">IF('2.Mapa'!$AO$30=AD$5,$AC14&amp;" ","")</f>
        <v/>
      </c>
      <c r="AE14" s="112" t="str">
        <f ca="1">IF('2.Mapa'!$AO$30=AE$5,$AC14&amp;" ","")</f>
        <v/>
      </c>
      <c r="AF14" s="112" t="str">
        <f ca="1">IF('2.Mapa'!$AO$30=AF$5,$AC14&amp;" ","")</f>
        <v/>
      </c>
      <c r="AG14" s="113" t="str">
        <f ca="1">IF('2.Mapa'!$AO$30=AG$5,$AC14&amp;" ","")</f>
        <v/>
      </c>
      <c r="AH14" s="113" t="str">
        <f ca="1">IF('2.Mapa'!$AO$30=AH$5,$AC14&amp;" ","")</f>
        <v/>
      </c>
      <c r="AI14" s="113" t="str">
        <f ca="1">IF('2.Mapa'!$AO$30=AI$5,$AC14&amp;" ","")</f>
        <v/>
      </c>
      <c r="AJ14" s="113" t="str">
        <f ca="1">IF('2.Mapa'!$AO$30=AJ$5,$AC14&amp;" ","")</f>
        <v/>
      </c>
      <c r="AK14" s="113" t="str">
        <f ca="1">IF('2.Mapa'!$AO$30=AK$5,$AC14&amp;" ","")</f>
        <v xml:space="preserve">APR-O1-r </v>
      </c>
      <c r="AL14" s="113" t="str">
        <f ca="1">IF('2.Mapa'!$AO$30=AL$5,$AC14&amp;" ","")</f>
        <v/>
      </c>
      <c r="AM14" s="113" t="str">
        <f ca="1">IF('2.Mapa'!$AO$30=AM$5,$AC14&amp;" ","")</f>
        <v/>
      </c>
      <c r="AN14" s="113" t="str">
        <f ca="1">IF('2.Mapa'!$AO$30=AN$5,$AC14&amp;" ","")</f>
        <v/>
      </c>
      <c r="AO14" s="114" t="str">
        <f ca="1">IF('2.Mapa'!$AO$30=AO$5,$AC14&amp;" ","")</f>
        <v/>
      </c>
      <c r="AP14" s="114" t="str">
        <f ca="1">IF('2.Mapa'!$AO$30=AP$5,$AC14&amp;" ","")</f>
        <v/>
      </c>
      <c r="AQ14" s="114" t="str">
        <f ca="1">IF('2.Mapa'!$AO$30=AQ$5,$AC14&amp;" ","")</f>
        <v/>
      </c>
      <c r="AR14" s="114" t="str">
        <f ca="1">IF('2.Mapa'!$AO$30=AR$5,$AC14&amp;" ","")</f>
        <v/>
      </c>
      <c r="AS14" s="114" t="str">
        <f ca="1">IF('2.Mapa'!$AO$30=AS$5,$AC14&amp;" ","")</f>
        <v/>
      </c>
      <c r="AT14" s="114" t="str">
        <f ca="1">IF('2.Mapa'!$AO$30=AT$5,$AC14&amp;" ","")</f>
        <v/>
      </c>
      <c r="AU14" s="114" t="str">
        <f ca="1">IF('2.Mapa'!$AO$30=AU$5,$AC14&amp;" ","")</f>
        <v/>
      </c>
      <c r="AV14" s="114" t="str">
        <f ca="1">IF('2.Mapa'!$AO$30=AV$5,$AC14&amp;" ","")</f>
        <v/>
      </c>
      <c r="AW14" s="114" t="str">
        <f ca="1">IF('2.Mapa'!$AO$30=AW$5,$AC14&amp;" ","")</f>
        <v/>
      </c>
      <c r="AX14" s="115" t="str">
        <f ca="1">IF('2.Mapa'!$AO$30=AX$5,$AC14&amp;" ","")</f>
        <v/>
      </c>
      <c r="AY14" s="115" t="str">
        <f ca="1">IF('2.Mapa'!$AO$30=AY$5,$AC14&amp;" ","")</f>
        <v/>
      </c>
      <c r="AZ14" s="115" t="str">
        <f ca="1">IF('2.Mapa'!$AO$30=AZ$5,$AC14&amp;" ","")</f>
        <v/>
      </c>
      <c r="BA14" s="115" t="str">
        <f ca="1">IF('2.Mapa'!$AO$30=BA$5,$AC14&amp;" ","")</f>
        <v/>
      </c>
      <c r="BB14" s="115" t="str">
        <f ca="1">IF('2.Mapa'!$AO$30=BB$5,$AC14&amp;" ","")</f>
        <v/>
      </c>
      <c r="BC14" s="116"/>
    </row>
    <row r="15" spans="1:55" x14ac:dyDescent="0.25">
      <c r="A15" s="107">
        <f t="shared" si="0"/>
        <v>60</v>
      </c>
      <c r="B15" s="111" t="str">
        <f>'2.Mapa'!A$54</f>
        <v>Gestión del talento humano</v>
      </c>
      <c r="C15" s="110" t="str">
        <f>'2.Mapa'!B$54&amp;"-i"</f>
        <v>DES-O1-i</v>
      </c>
      <c r="D15" s="112" t="str">
        <f>IF('2.Mapa'!$Q$54=D$5,$C15&amp;" ","")</f>
        <v/>
      </c>
      <c r="E15" s="112" t="str">
        <f>IF('2.Mapa'!$Q$54=E$5,$C15&amp;" ","")</f>
        <v/>
      </c>
      <c r="F15" s="112" t="str">
        <f>IF('2.Mapa'!$Q$54=F$5,$C15&amp;" ","")</f>
        <v/>
      </c>
      <c r="G15" s="113" t="str">
        <f>IF('2.Mapa'!$Q$54=G$5,$C15&amp;" ","")</f>
        <v/>
      </c>
      <c r="H15" s="113" t="str">
        <f>IF('2.Mapa'!$Q$54=H$5,$C15&amp;" ","")</f>
        <v/>
      </c>
      <c r="I15" s="113" t="str">
        <f>IF('2.Mapa'!$Q$54=I$5,$C15&amp;" ","")</f>
        <v/>
      </c>
      <c r="J15" s="113" t="str">
        <f>IF('2.Mapa'!$Q$54=J$5,$C15&amp;" ","")</f>
        <v/>
      </c>
      <c r="K15" s="113" t="str">
        <f>IF('2.Mapa'!$Q$54=K$5,$C15&amp;" ","")</f>
        <v/>
      </c>
      <c r="L15" s="113" t="str">
        <f>IF('2.Mapa'!$Q$54=L$5,$C15&amp;" ","")</f>
        <v/>
      </c>
      <c r="M15" s="113" t="str">
        <f>IF('2.Mapa'!$Q$54=M$5,$C15&amp;" ","")</f>
        <v/>
      </c>
      <c r="N15" s="113" t="str">
        <f>IF('2.Mapa'!$Q$54=N$5,$C15&amp;" ","")</f>
        <v/>
      </c>
      <c r="O15" s="114" t="str">
        <f>IF('2.Mapa'!$Q$54=O$5,$C15&amp;" ","")</f>
        <v/>
      </c>
      <c r="P15" s="114" t="str">
        <f>IF('2.Mapa'!$Q$54=P$5,$C15&amp;" ","")</f>
        <v/>
      </c>
      <c r="Q15" s="114" t="str">
        <f>IF('2.Mapa'!$Q$54=Q$5,$C15&amp;" ","")</f>
        <v/>
      </c>
      <c r="R15" s="114" t="str">
        <f>IF('2.Mapa'!$Q$54=R$5,$C15&amp;" ","")</f>
        <v/>
      </c>
      <c r="S15" s="114" t="str">
        <f>IF('2.Mapa'!$Q$54=S$5,$C15&amp;" ","")</f>
        <v xml:space="preserve">DES-O1-i </v>
      </c>
      <c r="T15" s="114" t="str">
        <f>IF('2.Mapa'!$Q$54=T$5,$C15&amp;" ","")</f>
        <v/>
      </c>
      <c r="U15" s="114" t="str">
        <f>IF('2.Mapa'!$Q$54=U$5,$C15&amp;" ","")</f>
        <v/>
      </c>
      <c r="V15" s="114" t="str">
        <f>IF('2.Mapa'!$Q$54=V$5,$C15&amp;" ","")</f>
        <v/>
      </c>
      <c r="W15" s="114" t="str">
        <f>IF('2.Mapa'!$Q$54=W$5,$C15&amp;" ","")</f>
        <v/>
      </c>
      <c r="X15" s="115" t="str">
        <f>IF('2.Mapa'!$Q$54=X$5,$C15&amp;" ","")</f>
        <v/>
      </c>
      <c r="Y15" s="115" t="str">
        <f>IF('2.Mapa'!$Q$54=Y$5,$C15&amp;" ","")</f>
        <v/>
      </c>
      <c r="Z15" s="115" t="str">
        <f>IF('2.Mapa'!$Q$54=Z$5,$C15&amp;" ","")</f>
        <v/>
      </c>
      <c r="AA15" s="115" t="str">
        <f>IF('2.Mapa'!$Q$54=AA$5,$C15&amp;" ","")</f>
        <v/>
      </c>
      <c r="AB15" s="115" t="str">
        <f>IF('2.Mapa'!$Q$54=AB$5,$C15&amp;" ","")</f>
        <v/>
      </c>
      <c r="AC15" s="110" t="str">
        <f>'2.Mapa'!B$54&amp;"-r"</f>
        <v>DES-O1-r</v>
      </c>
      <c r="AD15" s="112" t="str">
        <f ca="1">IF('2.Mapa'!$AO$54=AD$5,$AC15&amp;" ","")</f>
        <v/>
      </c>
      <c r="AE15" s="112" t="str">
        <f ca="1">IF('2.Mapa'!$AO$54=AE$5,$AC15&amp;" ","")</f>
        <v/>
      </c>
      <c r="AF15" s="112" t="str">
        <f ca="1">IF('2.Mapa'!$AO$54=AF$5,$AC15&amp;" ","")</f>
        <v/>
      </c>
      <c r="AG15" s="113" t="str">
        <f ca="1">IF('2.Mapa'!$AO$54=AG$5,$AC15&amp;" ","")</f>
        <v/>
      </c>
      <c r="AH15" s="113" t="str">
        <f ca="1">IF('2.Mapa'!$AO$54=AH$5,$AC15&amp;" ","")</f>
        <v/>
      </c>
      <c r="AI15" s="113" t="str">
        <f ca="1">IF('2.Mapa'!$AO$54=AI$5,$AC15&amp;" ","")</f>
        <v/>
      </c>
      <c r="AJ15" s="113" t="str">
        <f ca="1">IF('2.Mapa'!$AO$54=AJ$5,$AC15&amp;" ","")</f>
        <v/>
      </c>
      <c r="AK15" s="113" t="str">
        <f ca="1">IF('2.Mapa'!$AO$54=AK$5,$AC15&amp;" ","")</f>
        <v xml:space="preserve">DES-O1-r </v>
      </c>
      <c r="AL15" s="113" t="str">
        <f ca="1">IF('2.Mapa'!$AO$54=AL$5,$AC15&amp;" ","")</f>
        <v/>
      </c>
      <c r="AM15" s="113" t="str">
        <f ca="1">IF('2.Mapa'!$AO$54=AM$5,$AC15&amp;" ","")</f>
        <v/>
      </c>
      <c r="AN15" s="113" t="str">
        <f ca="1">IF('2.Mapa'!$AO$54=AN$5,$AC15&amp;" ","")</f>
        <v/>
      </c>
      <c r="AO15" s="114" t="str">
        <f ca="1">IF('2.Mapa'!$AO$54=AO$5,$AC15&amp;" ","")</f>
        <v/>
      </c>
      <c r="AP15" s="114" t="str">
        <f ca="1">IF('2.Mapa'!$AO$54=AP$5,$AC15&amp;" ","")</f>
        <v/>
      </c>
      <c r="AQ15" s="114" t="str">
        <f ca="1">IF('2.Mapa'!$AO$54=AQ$5,$AC15&amp;" ","")</f>
        <v/>
      </c>
      <c r="AR15" s="114" t="str">
        <f ca="1">IF('2.Mapa'!$AO$54=AR$5,$AC15&amp;" ","")</f>
        <v/>
      </c>
      <c r="AS15" s="114" t="str">
        <f ca="1">IF('2.Mapa'!$AO$54=AS$5,$AC15&amp;" ","")</f>
        <v/>
      </c>
      <c r="AT15" s="114" t="str">
        <f ca="1">IF('2.Mapa'!$AO$54=AT$5,$AC15&amp;" ","")</f>
        <v/>
      </c>
      <c r="AU15" s="114" t="str">
        <f ca="1">IF('2.Mapa'!$AO$54=AU$5,$AC15&amp;" ","")</f>
        <v/>
      </c>
      <c r="AV15" s="114" t="str">
        <f ca="1">IF('2.Mapa'!$AO$54=AV$5,$AC15&amp;" ","")</f>
        <v/>
      </c>
      <c r="AW15" s="114" t="str">
        <f ca="1">IF('2.Mapa'!$AO$54=AW$5,$AC15&amp;" ","")</f>
        <v/>
      </c>
      <c r="AX15" s="115" t="str">
        <f ca="1">IF('2.Mapa'!$AO$54=AX$5,$AC15&amp;" ","")</f>
        <v/>
      </c>
      <c r="AY15" s="115" t="str">
        <f ca="1">IF('2.Mapa'!$AO$54=AY$5,$AC15&amp;" ","")</f>
        <v/>
      </c>
      <c r="AZ15" s="115" t="str">
        <f ca="1">IF('2.Mapa'!$AO$54=AZ$5,$AC15&amp;" ","")</f>
        <v/>
      </c>
      <c r="BA15" s="115" t="str">
        <f ca="1">IF('2.Mapa'!$AO$54=BA$5,$AC15&amp;" ","")</f>
        <v/>
      </c>
      <c r="BB15" s="115" t="str">
        <f ca="1">IF('2.Mapa'!$AO$54=BB$5,$AC15&amp;" ","")</f>
        <v/>
      </c>
      <c r="BC15" s="116"/>
    </row>
    <row r="16" spans="1:55" ht="19.5" customHeight="1" x14ac:dyDescent="0.25">
      <c r="A16" s="107">
        <f t="shared" si="0"/>
        <v>66</v>
      </c>
      <c r="B16" s="111" t="str">
        <f>'2.Mapa'!A$48</f>
        <v>Información y comunicación</v>
      </c>
      <c r="C16" s="110" t="str">
        <f>'2.Mapa'!B$48&amp;"-i"</f>
        <v>COM-O2-i</v>
      </c>
      <c r="D16" s="112" t="str">
        <f>IF('2.Mapa'!$Q$48=D$5,$C16&amp;" ","")</f>
        <v/>
      </c>
      <c r="E16" s="112" t="str">
        <f>IF('2.Mapa'!$Q$48=E$5,$C16&amp;" ","")</f>
        <v/>
      </c>
      <c r="F16" s="112" t="str">
        <f>IF('2.Mapa'!$Q$48=F$5,$C16&amp;" ","")</f>
        <v/>
      </c>
      <c r="G16" s="113" t="str">
        <f>IF('2.Mapa'!$Q$48=G$5,$C16&amp;" ","")</f>
        <v/>
      </c>
      <c r="H16" s="113" t="str">
        <f>IF('2.Mapa'!$Q$48=H$5,$C16&amp;" ","")</f>
        <v/>
      </c>
      <c r="I16" s="113" t="str">
        <f>IF('2.Mapa'!$Q$48=I$5,$C16&amp;" ","")</f>
        <v/>
      </c>
      <c r="J16" s="113" t="str">
        <f>IF('2.Mapa'!$Q$48=J$5,$C16&amp;" ","")</f>
        <v/>
      </c>
      <c r="K16" s="113" t="str">
        <f>IF('2.Mapa'!$Q$48=K$5,$C16&amp;" ","")</f>
        <v/>
      </c>
      <c r="L16" s="113" t="str">
        <f>IF('2.Mapa'!$Q$48=L$5,$C16&amp;" ","")</f>
        <v/>
      </c>
      <c r="M16" s="113" t="str">
        <f>IF('2.Mapa'!$Q$48=M$5,$C16&amp;" ","")</f>
        <v xml:space="preserve">COM-O2-i </v>
      </c>
      <c r="N16" s="113" t="str">
        <f>IF('2.Mapa'!$Q$48=N$5,$C16&amp;" ","")</f>
        <v/>
      </c>
      <c r="O16" s="114" t="str">
        <f>IF('2.Mapa'!$Q$48=O$5,$C16&amp;" ","")</f>
        <v/>
      </c>
      <c r="P16" s="114" t="str">
        <f>IF('2.Mapa'!$Q$48=P$5,$C16&amp;" ","")</f>
        <v/>
      </c>
      <c r="Q16" s="114" t="str">
        <f>IF('2.Mapa'!$Q$48=Q$5,$C16&amp;" ","")</f>
        <v/>
      </c>
      <c r="R16" s="114" t="str">
        <f>IF('2.Mapa'!$Q$48=R$5,$C16&amp;" ","")</f>
        <v/>
      </c>
      <c r="S16" s="114" t="str">
        <f>IF('2.Mapa'!$Q$48=S$5,$C16&amp;" ","")</f>
        <v/>
      </c>
      <c r="T16" s="114" t="str">
        <f>IF('2.Mapa'!$Q$48=T$5,$C16&amp;" ","")</f>
        <v/>
      </c>
      <c r="U16" s="114" t="str">
        <f>IF('2.Mapa'!$Q$48=U$5,$C16&amp;" ","")</f>
        <v/>
      </c>
      <c r="V16" s="114" t="str">
        <f>IF('2.Mapa'!$Q$48=V$5,$C16&amp;" ","")</f>
        <v/>
      </c>
      <c r="W16" s="114" t="str">
        <f>IF('2.Mapa'!$Q$48=W$5,$C16&amp;" ","")</f>
        <v/>
      </c>
      <c r="X16" s="115" t="str">
        <f>IF('2.Mapa'!$Q$48=X$5,$C16&amp;" ","")</f>
        <v/>
      </c>
      <c r="Y16" s="115" t="str">
        <f>IF('2.Mapa'!$Q$48=Y$5,$C16&amp;" ","")</f>
        <v/>
      </c>
      <c r="Z16" s="115" t="str">
        <f>IF('2.Mapa'!$Q$48=Z$5,$C16&amp;" ","")</f>
        <v/>
      </c>
      <c r="AA16" s="115" t="str">
        <f>IF('2.Mapa'!$Q$48=AA$5,$C16&amp;" ","")</f>
        <v/>
      </c>
      <c r="AB16" s="115" t="str">
        <f>IF('2.Mapa'!$Q$48=AB$5,$C16&amp;" ","")</f>
        <v/>
      </c>
      <c r="AC16" s="110" t="str">
        <f>'2.Mapa'!B$48&amp;"-r"</f>
        <v>COM-O2-r</v>
      </c>
      <c r="AD16" s="112" t="str">
        <f ca="1">IF('2.Mapa'!$AO$48=AD$5,$AC16&amp;" ","")</f>
        <v/>
      </c>
      <c r="AE16" s="112" t="str">
        <f ca="1">IF('2.Mapa'!$AO$48=AE$5,$AC16&amp;" ","")</f>
        <v/>
      </c>
      <c r="AF16" s="112" t="str">
        <f ca="1">IF('2.Mapa'!$AO$48=AF$5,$AC16&amp;" ","")</f>
        <v/>
      </c>
      <c r="AG16" s="113" t="str">
        <f ca="1">IF('2.Mapa'!$AO$48=AG$5,$AC16&amp;" ","")</f>
        <v/>
      </c>
      <c r="AH16" s="113" t="str">
        <f ca="1">IF('2.Mapa'!$AO$48=AH$5,$AC16&amp;" ","")</f>
        <v/>
      </c>
      <c r="AI16" s="113" t="str">
        <f ca="1">IF('2.Mapa'!$AO$48=AI$5,$AC16&amp;" ","")</f>
        <v/>
      </c>
      <c r="AJ16" s="113" t="str">
        <f ca="1">IF('2.Mapa'!$AO$48=AJ$5,$AC16&amp;" ","")</f>
        <v/>
      </c>
      <c r="AK16" s="113" t="str">
        <f ca="1">IF('2.Mapa'!$AO$48=AK$5,$AC16&amp;" ","")</f>
        <v/>
      </c>
      <c r="AL16" s="113" t="str">
        <f ca="1">IF('2.Mapa'!$AO$48=AL$5,$AC16&amp;" ","")</f>
        <v/>
      </c>
      <c r="AM16" s="113" t="str">
        <f ca="1">IF('2.Mapa'!$AO$48=AM$5,$AC16&amp;" ","")</f>
        <v xml:space="preserve">COM-O2-r </v>
      </c>
      <c r="AN16" s="113" t="str">
        <f ca="1">IF('2.Mapa'!$AO$48=AN$5,$AC16&amp;" ","")</f>
        <v/>
      </c>
      <c r="AO16" s="114" t="str">
        <f ca="1">IF('2.Mapa'!$AO$48=AO$5,$AC16&amp;" ","")</f>
        <v/>
      </c>
      <c r="AP16" s="114" t="str">
        <f ca="1">IF('2.Mapa'!$AO$48=AP$5,$AC16&amp;" ","")</f>
        <v/>
      </c>
      <c r="AQ16" s="114" t="str">
        <f ca="1">IF('2.Mapa'!$AO$48=AQ$5,$AC16&amp;" ","")</f>
        <v/>
      </c>
      <c r="AR16" s="114" t="str">
        <f ca="1">IF('2.Mapa'!$AO$48=AR$5,$AC16&amp;" ","")</f>
        <v/>
      </c>
      <c r="AS16" s="114" t="str">
        <f ca="1">IF('2.Mapa'!$AO$48=AS$5,$AC16&amp;" ","")</f>
        <v/>
      </c>
      <c r="AT16" s="114" t="str">
        <f ca="1">IF('2.Mapa'!$AO$48=AT$5,$AC16&amp;" ","")</f>
        <v/>
      </c>
      <c r="AU16" s="114" t="str">
        <f ca="1">IF('2.Mapa'!$AO$48=AU$5,$AC16&amp;" ","")</f>
        <v/>
      </c>
      <c r="AV16" s="114" t="str">
        <f ca="1">IF('2.Mapa'!$AO$48=AV$5,$AC16&amp;" ","")</f>
        <v/>
      </c>
      <c r="AW16" s="114" t="str">
        <f ca="1">IF('2.Mapa'!$AO$48=AW$5,$AC16&amp;" ","")</f>
        <v/>
      </c>
      <c r="AX16" s="115" t="str">
        <f ca="1">IF('2.Mapa'!$AO$48=AX$5,$AC16&amp;" ","")</f>
        <v/>
      </c>
      <c r="AY16" s="115" t="str">
        <f ca="1">IF('2.Mapa'!$AO$48=AY$5,$AC16&amp;" ","")</f>
        <v/>
      </c>
      <c r="AZ16" s="115" t="str">
        <f ca="1">IF('2.Mapa'!$AO$48=AZ$5,$AC16&amp;" ","")</f>
        <v/>
      </c>
      <c r="BA16" s="115" t="str">
        <f ca="1">IF('2.Mapa'!$AO$48=BA$5,$AC16&amp;" ","")</f>
        <v/>
      </c>
      <c r="BB16" s="115" t="str">
        <f ca="1">IF('2.Mapa'!$AO$48=BB$5,$AC16&amp;" ","")</f>
        <v/>
      </c>
      <c r="BC16" s="116"/>
    </row>
    <row r="17" spans="1:55" ht="24.95" customHeight="1" x14ac:dyDescent="0.25">
      <c r="A17" s="107">
        <f t="shared" si="0"/>
        <v>72</v>
      </c>
      <c r="B17" s="111" t="str">
        <f>'2.Mapa'!A$66</f>
        <v>Direccionamiento estratégico</v>
      </c>
      <c r="C17" s="110" t="str">
        <f>'2.Mapa'!B$66&amp;"-i"</f>
        <v>DIR-O2-i</v>
      </c>
      <c r="D17" s="112" t="str">
        <f>IF('2.Mapa'!$Q$66=D$5,$C17&amp;" ","")</f>
        <v/>
      </c>
      <c r="E17" s="112" t="str">
        <f>IF('2.Mapa'!$Q$66=E$5,$C17&amp;" ","")</f>
        <v/>
      </c>
      <c r="F17" s="112" t="str">
        <f>IF('2.Mapa'!$Q$66=F$5,$C17&amp;" ","")</f>
        <v/>
      </c>
      <c r="G17" s="113" t="str">
        <f>IF('2.Mapa'!$Q$66=G$5,$C17&amp;" ","")</f>
        <v/>
      </c>
      <c r="H17" s="113" t="str">
        <f>IF('2.Mapa'!$Q$66=H$5,$C17&amp;" ","")</f>
        <v/>
      </c>
      <c r="I17" s="113" t="str">
        <f>IF('2.Mapa'!$Q$66=I$5,$C17&amp;" ","")</f>
        <v/>
      </c>
      <c r="J17" s="113" t="str">
        <f>IF('2.Mapa'!$Q$66=J$5,$C17&amp;" ","")</f>
        <v/>
      </c>
      <c r="K17" s="113" t="str">
        <f>IF('2.Mapa'!$Q$66=K$5,$C17&amp;" ","")</f>
        <v/>
      </c>
      <c r="L17" s="113" t="str">
        <f>IF('2.Mapa'!$Q$66=L$5,$C17&amp;" ","")</f>
        <v/>
      </c>
      <c r="M17" s="113" t="str">
        <f>IF('2.Mapa'!$Q$66=M$5,$C17&amp;" ","")</f>
        <v/>
      </c>
      <c r="N17" s="113" t="str">
        <f>IF('2.Mapa'!$Q$66=N$5,$C17&amp;" ","")</f>
        <v/>
      </c>
      <c r="O17" s="114" t="str">
        <f>IF('2.Mapa'!$Q$66=O$5,$C17&amp;" ","")</f>
        <v/>
      </c>
      <c r="P17" s="114" t="str">
        <f>IF('2.Mapa'!$Q$66=P$5,$C17&amp;" ","")</f>
        <v/>
      </c>
      <c r="Q17" s="114" t="str">
        <f>IF('2.Mapa'!$Q$66=Q$5,$C17&amp;" ","")</f>
        <v/>
      </c>
      <c r="R17" s="114" t="str">
        <f>IF('2.Mapa'!$Q$66=R$5,$C17&amp;" ","")</f>
        <v/>
      </c>
      <c r="S17" s="114" t="str">
        <f>IF('2.Mapa'!$Q$66=S$5,$C17&amp;" ","")</f>
        <v/>
      </c>
      <c r="T17" s="114" t="str">
        <f>IF('2.Mapa'!$Q$66=T$5,$C17&amp;" ","")</f>
        <v/>
      </c>
      <c r="U17" s="114" t="str">
        <f>IF('2.Mapa'!$Q$66=U$5,$C17&amp;" ","")</f>
        <v/>
      </c>
      <c r="V17" s="114" t="str">
        <f>IF('2.Mapa'!$Q$66=V$5,$C17&amp;" ","")</f>
        <v/>
      </c>
      <c r="W17" s="114" t="str">
        <f>IF('2.Mapa'!$Q$66=W$5,$C17&amp;" ","")</f>
        <v/>
      </c>
      <c r="X17" s="115" t="str">
        <f>IF('2.Mapa'!$Q$66=X$5,$C17&amp;" ","")</f>
        <v xml:space="preserve">DIR-O2-i </v>
      </c>
      <c r="Y17" s="115" t="str">
        <f>IF('2.Mapa'!$Q$66=Y$5,$C17&amp;" ","")</f>
        <v/>
      </c>
      <c r="Z17" s="115" t="str">
        <f>IF('2.Mapa'!$Q$66=Z$5,$C17&amp;" ","")</f>
        <v/>
      </c>
      <c r="AA17" s="115" t="str">
        <f>IF('2.Mapa'!$Q$66=AA$5,$C17&amp;" ","")</f>
        <v/>
      </c>
      <c r="AB17" s="115" t="str">
        <f>IF('2.Mapa'!$Q$66=AB$5,$C17&amp;" ","")</f>
        <v/>
      </c>
      <c r="AC17" s="110" t="str">
        <f>'2.Mapa'!B$66&amp;"-r"</f>
        <v>DIR-O2-r</v>
      </c>
      <c r="AD17" s="112" t="str">
        <f ca="1">IF('2.Mapa'!$AO$66=AD$5,$AC17&amp;" ","")</f>
        <v/>
      </c>
      <c r="AE17" s="112" t="str">
        <f ca="1">IF('2.Mapa'!$AO$66=AE$5,$AC17&amp;" ","")</f>
        <v/>
      </c>
      <c r="AF17" s="112" t="str">
        <f ca="1">IF('2.Mapa'!$AO$66=AF$5,$AC17&amp;" ","")</f>
        <v/>
      </c>
      <c r="AG17" s="113" t="str">
        <f ca="1">IF('2.Mapa'!$AO$66=AG$5,$AC17&amp;" ","")</f>
        <v/>
      </c>
      <c r="AH17" s="113" t="str">
        <f ca="1">IF('2.Mapa'!$AO$66=AH$5,$AC17&amp;" ","")</f>
        <v/>
      </c>
      <c r="AI17" s="113" t="str">
        <f ca="1">IF('2.Mapa'!$AO$66=AI$5,$AC17&amp;" ","")</f>
        <v/>
      </c>
      <c r="AJ17" s="113" t="str">
        <f ca="1">IF('2.Mapa'!$AO$66=AJ$5,$AC17&amp;" ","")</f>
        <v/>
      </c>
      <c r="AK17" s="113" t="str">
        <f ca="1">IF('2.Mapa'!$AO$66=AK$5,$AC17&amp;" ","")</f>
        <v/>
      </c>
      <c r="AL17" s="113" t="str">
        <f ca="1">IF('2.Mapa'!$AO$66=AL$5,$AC17&amp;" ","")</f>
        <v/>
      </c>
      <c r="AM17" s="113" t="str">
        <f ca="1">IF('2.Mapa'!$AO$66=AM$5,$AC17&amp;" ","")</f>
        <v/>
      </c>
      <c r="AN17" s="113" t="str">
        <f ca="1">IF('2.Mapa'!$AO$66=AN$5,$AC17&amp;" ","")</f>
        <v/>
      </c>
      <c r="AO17" s="114" t="str">
        <f ca="1">IF('2.Mapa'!$AO$66=AO$5,$AC17&amp;" ","")</f>
        <v/>
      </c>
      <c r="AP17" s="114" t="str">
        <f ca="1">IF('2.Mapa'!$AO$66=AP$5,$AC17&amp;" ","")</f>
        <v xml:space="preserve">DIR-O2-r </v>
      </c>
      <c r="AQ17" s="114" t="str">
        <f ca="1">IF('2.Mapa'!$AO$66=AQ$5,$AC17&amp;" ","")</f>
        <v/>
      </c>
      <c r="AR17" s="114" t="str">
        <f ca="1">IF('2.Mapa'!$AO$66=AR$5,$AC17&amp;" ","")</f>
        <v/>
      </c>
      <c r="AS17" s="114" t="str">
        <f ca="1">IF('2.Mapa'!$AO$66=AS$5,$AC17&amp;" ","")</f>
        <v/>
      </c>
      <c r="AT17" s="114" t="str">
        <f ca="1">IF('2.Mapa'!$AO$66=AT$5,$AC17&amp;" ","")</f>
        <v/>
      </c>
      <c r="AU17" s="114" t="str">
        <f ca="1">IF('2.Mapa'!$AO$66=AU$5,$AC17&amp;" ","")</f>
        <v/>
      </c>
      <c r="AV17" s="114" t="str">
        <f ca="1">IF('2.Mapa'!$AO$66=AV$5,$AC17&amp;" ","")</f>
        <v/>
      </c>
      <c r="AW17" s="114" t="str">
        <f ca="1">IF('2.Mapa'!$AO$66=AW$5,$AC17&amp;" ","")</f>
        <v/>
      </c>
      <c r="AX17" s="115" t="str">
        <f ca="1">IF('2.Mapa'!$AO$66=AX$5,$AC17&amp;" ","")</f>
        <v/>
      </c>
      <c r="AY17" s="115" t="str">
        <f ca="1">IF('2.Mapa'!$AO$66=AY$5,$AC17&amp;" ","")</f>
        <v/>
      </c>
      <c r="AZ17" s="115" t="str">
        <f ca="1">IF('2.Mapa'!$AO$66=AZ$5,$AC17&amp;" ","")</f>
        <v/>
      </c>
      <c r="BA17" s="115" t="str">
        <f ca="1">IF('2.Mapa'!$AO$66=BA$5,$AC17&amp;" ","")</f>
        <v/>
      </c>
      <c r="BB17" s="115" t="str">
        <f ca="1">IF('2.Mapa'!$AO$66=BB$5,$AC17&amp;" ","")</f>
        <v/>
      </c>
      <c r="BC17" s="116"/>
    </row>
    <row r="18" spans="1:55" x14ac:dyDescent="0.25">
      <c r="A18" s="107">
        <f t="shared" si="0"/>
        <v>78</v>
      </c>
      <c r="B18" s="111" t="str">
        <f>'2.Mapa'!A$72</f>
        <v>Control Disciplinario</v>
      </c>
      <c r="C18" s="110" t="str">
        <f>'2.Mapa'!B$72&amp;"-i"</f>
        <v>DIS-O1-i</v>
      </c>
      <c r="D18" s="112" t="str">
        <f>IF('2.Mapa'!$Q$72=D$5,$C18&amp;" ","")</f>
        <v/>
      </c>
      <c r="E18" s="112" t="str">
        <f>IF('2.Mapa'!$Q$72=E$5,$C18&amp;" ","")</f>
        <v/>
      </c>
      <c r="F18" s="112" t="str">
        <f>IF('2.Mapa'!$Q$72=F$5,$C18&amp;" ","")</f>
        <v/>
      </c>
      <c r="G18" s="113" t="str">
        <f>IF('2.Mapa'!$Q$72=G$5,$C18&amp;" ","")</f>
        <v/>
      </c>
      <c r="H18" s="113" t="str">
        <f>IF('2.Mapa'!$Q$72=H$5,$C18&amp;" ","")</f>
        <v/>
      </c>
      <c r="I18" s="113" t="str">
        <f>IF('2.Mapa'!$Q$72=I$5,$C18&amp;" ","")</f>
        <v/>
      </c>
      <c r="J18" s="113" t="str">
        <f>IF('2.Mapa'!$Q$72=J$5,$C18&amp;" ","")</f>
        <v/>
      </c>
      <c r="K18" s="113" t="str">
        <f>IF('2.Mapa'!$Q$72=K$5,$C18&amp;" ","")</f>
        <v/>
      </c>
      <c r="L18" s="113" t="str">
        <f>IF('2.Mapa'!$Q$72=L$5,$C18&amp;" ","")</f>
        <v/>
      </c>
      <c r="M18" s="113" t="str">
        <f>IF('2.Mapa'!$Q$72=M$5,$C18&amp;" ","")</f>
        <v/>
      </c>
      <c r="N18" s="113" t="str">
        <f>IF('2.Mapa'!$Q$72=N$5,$C18&amp;" ","")</f>
        <v xml:space="preserve">DIS-O1-i </v>
      </c>
      <c r="O18" s="114" t="str">
        <f>IF('2.Mapa'!$Q$72=O$5,$C18&amp;" ","")</f>
        <v/>
      </c>
      <c r="P18" s="114" t="str">
        <f>IF('2.Mapa'!$Q$72=P$5,$C18&amp;" ","")</f>
        <v/>
      </c>
      <c r="Q18" s="114" t="str">
        <f>IF('2.Mapa'!$Q$72=Q$5,$C18&amp;" ","")</f>
        <v/>
      </c>
      <c r="R18" s="114" t="str">
        <f>IF('2.Mapa'!$Q$72=R$5,$C18&amp;" ","")</f>
        <v/>
      </c>
      <c r="S18" s="114" t="str">
        <f>IF('2.Mapa'!$Q$72=S$5,$C18&amp;" ","")</f>
        <v/>
      </c>
      <c r="T18" s="114" t="str">
        <f>IF('2.Mapa'!$Q$72=T$5,$C18&amp;" ","")</f>
        <v/>
      </c>
      <c r="U18" s="114" t="str">
        <f>IF('2.Mapa'!$Q$72=U$5,$C18&amp;" ","")</f>
        <v/>
      </c>
      <c r="V18" s="114" t="str">
        <f>IF('2.Mapa'!$Q$72=V$5,$C18&amp;" ","")</f>
        <v/>
      </c>
      <c r="W18" s="114" t="str">
        <f>IF('2.Mapa'!$Q$72=W$5,$C18&amp;" ","")</f>
        <v/>
      </c>
      <c r="X18" s="115" t="str">
        <f>IF('2.Mapa'!$Q$72=X$5,$C18&amp;" ","")</f>
        <v/>
      </c>
      <c r="Y18" s="115" t="str">
        <f>IF('2.Mapa'!$Q$72=Y$5,$C18&amp;" ","")</f>
        <v/>
      </c>
      <c r="Z18" s="115" t="str">
        <f>IF('2.Mapa'!$Q$72=Z$5,$C18&amp;" ","")</f>
        <v/>
      </c>
      <c r="AA18" s="115" t="str">
        <f>IF('2.Mapa'!$Q$72=AA$5,$C18&amp;" ","")</f>
        <v/>
      </c>
      <c r="AB18" s="115" t="str">
        <f>IF('2.Mapa'!$Q$72=AB$5,$C18&amp;" ","")</f>
        <v/>
      </c>
      <c r="AC18" s="110" t="str">
        <f>'2.Mapa'!B$72&amp;"-r"</f>
        <v>DIS-O1-r</v>
      </c>
      <c r="AD18" s="112" t="str">
        <f ca="1">IF('2.Mapa'!$AO$72=AD$5,$AC18&amp;" ","")</f>
        <v/>
      </c>
      <c r="AE18" s="112" t="str">
        <f ca="1">IF('2.Mapa'!$AO$72=AE$5,$AC18&amp;" ","")</f>
        <v/>
      </c>
      <c r="AF18" s="112" t="str">
        <f ca="1">IF('2.Mapa'!$AO$72=AF$5,$AC18&amp;" ","")</f>
        <v xml:space="preserve">DIS-O1-r </v>
      </c>
      <c r="AG18" s="113" t="str">
        <f ca="1">IF('2.Mapa'!$AO$72=AG$5,$AC18&amp;" ","")</f>
        <v/>
      </c>
      <c r="AH18" s="113" t="str">
        <f ca="1">IF('2.Mapa'!$AO$72=AH$5,$AC18&amp;" ","")</f>
        <v/>
      </c>
      <c r="AI18" s="113" t="str">
        <f ca="1">IF('2.Mapa'!$AO$72=AI$5,$AC18&amp;" ","")</f>
        <v/>
      </c>
      <c r="AJ18" s="113" t="str">
        <f ca="1">IF('2.Mapa'!$AO$72=AJ$5,$AC18&amp;" ","")</f>
        <v/>
      </c>
      <c r="AK18" s="113" t="str">
        <f ca="1">IF('2.Mapa'!$AO$72=AK$5,$AC18&amp;" ","")</f>
        <v/>
      </c>
      <c r="AL18" s="113" t="str">
        <f ca="1">IF('2.Mapa'!$AO$72=AL$5,$AC18&amp;" ","")</f>
        <v/>
      </c>
      <c r="AM18" s="113" t="str">
        <f ca="1">IF('2.Mapa'!$AO$72=AM$5,$AC18&amp;" ","")</f>
        <v/>
      </c>
      <c r="AN18" s="113" t="str">
        <f ca="1">IF('2.Mapa'!$AO$72=AN$5,$AC18&amp;" ","")</f>
        <v/>
      </c>
      <c r="AO18" s="114" t="str">
        <f ca="1">IF('2.Mapa'!$AO$72=AO$5,$AC18&amp;" ","")</f>
        <v/>
      </c>
      <c r="AP18" s="114" t="str">
        <f ca="1">IF('2.Mapa'!$AO$72=AP$5,$AC18&amp;" ","")</f>
        <v/>
      </c>
      <c r="AQ18" s="114" t="str">
        <f ca="1">IF('2.Mapa'!$AO$72=AQ$5,$AC18&amp;" ","")</f>
        <v/>
      </c>
      <c r="AR18" s="114" t="str">
        <f ca="1">IF('2.Mapa'!$AO$72=AR$5,$AC18&amp;" ","")</f>
        <v/>
      </c>
      <c r="AS18" s="114" t="str">
        <f ca="1">IF('2.Mapa'!$AO$72=AS$5,$AC18&amp;" ","")</f>
        <v/>
      </c>
      <c r="AT18" s="114" t="str">
        <f ca="1">IF('2.Mapa'!$AO$72=AT$5,$AC18&amp;" ","")</f>
        <v/>
      </c>
      <c r="AU18" s="114" t="str">
        <f ca="1">IF('2.Mapa'!$AO$72=AU$5,$AC18&amp;" ","")</f>
        <v/>
      </c>
      <c r="AV18" s="114" t="str">
        <f ca="1">IF('2.Mapa'!$AO$72=AV$5,$AC18&amp;" ","")</f>
        <v/>
      </c>
      <c r="AW18" s="114" t="str">
        <f ca="1">IF('2.Mapa'!$AO$72=AW$5,$AC18&amp;" ","")</f>
        <v/>
      </c>
      <c r="AX18" s="115" t="str">
        <f ca="1">IF('2.Mapa'!$AO$72=AX$5,$AC18&amp;" ","")</f>
        <v/>
      </c>
      <c r="AY18" s="115" t="str">
        <f ca="1">IF('2.Mapa'!$AO$72=AY$5,$AC18&amp;" ","")</f>
        <v/>
      </c>
      <c r="AZ18" s="115" t="str">
        <f ca="1">IF('2.Mapa'!$AO$72=AZ$5,$AC18&amp;" ","")</f>
        <v/>
      </c>
      <c r="BA18" s="115" t="str">
        <f ca="1">IF('2.Mapa'!$AO$72=BA$5,$AC18&amp;" ","")</f>
        <v/>
      </c>
      <c r="BB18" s="115" t="str">
        <f ca="1">IF('2.Mapa'!$AO$72=BB$5,$AC18&amp;" ","")</f>
        <v/>
      </c>
      <c r="BC18" s="116"/>
    </row>
    <row r="19" spans="1:55" x14ac:dyDescent="0.25">
      <c r="A19" s="107">
        <f t="shared" si="0"/>
        <v>84</v>
      </c>
      <c r="B19" s="111" t="str">
        <f>'2.Mapa'!A$90</f>
        <v>Formación</v>
      </c>
      <c r="C19" s="110" t="str">
        <f>'2.Mapa'!B$90&amp;"-i"</f>
        <v>FOR-O2-i</v>
      </c>
      <c r="D19" s="112" t="str">
        <f>IF('2.Mapa'!$Q$90=D$5,$C19&amp;" ","")</f>
        <v/>
      </c>
      <c r="E19" s="112" t="str">
        <f>IF('2.Mapa'!$Q$90=E$5,$C19&amp;" ","")</f>
        <v/>
      </c>
      <c r="F19" s="112" t="str">
        <f>IF('2.Mapa'!$Q$90=F$5,$C19&amp;" ","")</f>
        <v/>
      </c>
      <c r="G19" s="113" t="str">
        <f>IF('2.Mapa'!$Q$90=G$5,$C19&amp;" ","")</f>
        <v/>
      </c>
      <c r="H19" s="113" t="str">
        <f>IF('2.Mapa'!$Q$90=H$5,$C19&amp;" ","")</f>
        <v/>
      </c>
      <c r="I19" s="113" t="str">
        <f>IF('2.Mapa'!$Q$90=I$5,$C19&amp;" ","")</f>
        <v/>
      </c>
      <c r="J19" s="113" t="str">
        <f>IF('2.Mapa'!$Q$90=J$5,$C19&amp;" ","")</f>
        <v/>
      </c>
      <c r="K19" s="113" t="str">
        <f>IF('2.Mapa'!$Q$90=K$5,$C19&amp;" ","")</f>
        <v/>
      </c>
      <c r="L19" s="113" t="str">
        <f>IF('2.Mapa'!$Q$90=L$5,$C19&amp;" ","")</f>
        <v/>
      </c>
      <c r="M19" s="113" t="str">
        <f>IF('2.Mapa'!$Q$90=M$5,$C19&amp;" ","")</f>
        <v/>
      </c>
      <c r="N19" s="113" t="str">
        <f>IF('2.Mapa'!$Q$90=N$5,$C19&amp;" ","")</f>
        <v/>
      </c>
      <c r="O19" s="114" t="str">
        <f>IF('2.Mapa'!$Q$90=O$5,$C19&amp;" ","")</f>
        <v/>
      </c>
      <c r="P19" s="114" t="str">
        <f>IF('2.Mapa'!$Q$90=P$5,$C19&amp;" ","")</f>
        <v/>
      </c>
      <c r="Q19" s="114" t="str">
        <f>IF('2.Mapa'!$Q$90=Q$5,$C19&amp;" ","")</f>
        <v/>
      </c>
      <c r="R19" s="114" t="str">
        <f>IF('2.Mapa'!$Q$90=R$5,$C19&amp;" ","")</f>
        <v/>
      </c>
      <c r="S19" s="114" t="str">
        <f>IF('2.Mapa'!$Q$90=S$5,$C19&amp;" ","")</f>
        <v/>
      </c>
      <c r="T19" s="114" t="str">
        <f>IF('2.Mapa'!$Q$90=T$5,$C19&amp;" ","")</f>
        <v/>
      </c>
      <c r="U19" s="114" t="str">
        <f>IF('2.Mapa'!$Q$90=U$5,$C19&amp;" ","")</f>
        <v/>
      </c>
      <c r="V19" s="114" t="str">
        <f>IF('2.Mapa'!$Q$90=V$5,$C19&amp;" ","")</f>
        <v/>
      </c>
      <c r="W19" s="114" t="str">
        <f>IF('2.Mapa'!$Q$90=W$5,$C19&amp;" ","")</f>
        <v/>
      </c>
      <c r="X19" s="115" t="str">
        <f>IF('2.Mapa'!$Q$90=X$5,$C19&amp;" ","")</f>
        <v/>
      </c>
      <c r="Y19" s="115" t="str">
        <f>IF('2.Mapa'!$Q$90=Y$5,$C19&amp;" ","")</f>
        <v xml:space="preserve">FOR-O2-i </v>
      </c>
      <c r="Z19" s="115" t="str">
        <f>IF('2.Mapa'!$Q$90=Z$5,$C19&amp;" ","")</f>
        <v/>
      </c>
      <c r="AA19" s="115" t="str">
        <f>IF('2.Mapa'!$Q$90=AA$5,$C19&amp;" ","")</f>
        <v/>
      </c>
      <c r="AB19" s="115" t="str">
        <f>IF('2.Mapa'!$Q$90=AB$5,$C19&amp;" ","")</f>
        <v/>
      </c>
      <c r="AC19" s="110" t="str">
        <f>'2.Mapa'!B$90&amp;"-r"</f>
        <v>FOR-O2-r</v>
      </c>
      <c r="AD19" s="112" t="str">
        <f ca="1">IF('2.Mapa'!$AO$90=AD$5,$AC19&amp;" ","")</f>
        <v/>
      </c>
      <c r="AE19" s="112" t="str">
        <f ca="1">IF('2.Mapa'!$AO$90=AE$5,$AC19&amp;" ","")</f>
        <v/>
      </c>
      <c r="AF19" s="112" t="str">
        <f ca="1">IF('2.Mapa'!$AO$90=AF$5,$AC19&amp;" ","")</f>
        <v/>
      </c>
      <c r="AG19" s="113" t="str">
        <f ca="1">IF('2.Mapa'!$AO$90=AG$5,$AC19&amp;" ","")</f>
        <v/>
      </c>
      <c r="AH19" s="113" t="str">
        <f ca="1">IF('2.Mapa'!$AO$90=AH$5,$AC19&amp;" ","")</f>
        <v/>
      </c>
      <c r="AI19" s="113" t="str">
        <f ca="1">IF('2.Mapa'!$AO$90=AI$5,$AC19&amp;" ","")</f>
        <v/>
      </c>
      <c r="AJ19" s="113" t="str">
        <f ca="1">IF('2.Mapa'!$AO$90=AJ$5,$AC19&amp;" ","")</f>
        <v/>
      </c>
      <c r="AK19" s="113" t="str">
        <f ca="1">IF('2.Mapa'!$AO$90=AK$5,$AC19&amp;" ","")</f>
        <v/>
      </c>
      <c r="AL19" s="113" t="str">
        <f ca="1">IF('2.Mapa'!$AO$90=AL$5,$AC19&amp;" ","")</f>
        <v/>
      </c>
      <c r="AM19" s="113" t="str">
        <f ca="1">IF('2.Mapa'!$AO$90=AM$5,$AC19&amp;" ","")</f>
        <v/>
      </c>
      <c r="AN19" s="113" t="str">
        <f ca="1">IF('2.Mapa'!$AO$90=AN$5,$AC19&amp;" ","")</f>
        <v/>
      </c>
      <c r="AO19" s="114" t="str">
        <f ca="1">IF('2.Mapa'!$AO$90=AO$5,$AC19&amp;" ","")</f>
        <v/>
      </c>
      <c r="AP19" s="114" t="str">
        <f ca="1">IF('2.Mapa'!$AO$90=AP$5,$AC19&amp;" ","")</f>
        <v xml:space="preserve">FOR-O2-r </v>
      </c>
      <c r="AQ19" s="114" t="str">
        <f ca="1">IF('2.Mapa'!$AO$90=AQ$5,$AC19&amp;" ","")</f>
        <v/>
      </c>
      <c r="AR19" s="114" t="str">
        <f ca="1">IF('2.Mapa'!$AO$90=AR$5,$AC19&amp;" ","")</f>
        <v/>
      </c>
      <c r="AS19" s="114" t="str">
        <f ca="1">IF('2.Mapa'!$AO$90=AS$5,$AC19&amp;" ","")</f>
        <v/>
      </c>
      <c r="AT19" s="114" t="str">
        <f ca="1">IF('2.Mapa'!$AO$90=AT$5,$AC19&amp;" ","")</f>
        <v/>
      </c>
      <c r="AU19" s="114" t="str">
        <f ca="1">IF('2.Mapa'!$AO$90=AU$5,$AC19&amp;" ","")</f>
        <v/>
      </c>
      <c r="AV19" s="114" t="str">
        <f ca="1">IF('2.Mapa'!$AO$90=AV$5,$AC19&amp;" ","")</f>
        <v/>
      </c>
      <c r="AW19" s="114" t="str">
        <f ca="1">IF('2.Mapa'!$AO$90=AW$5,$AC19&amp;" ","")</f>
        <v/>
      </c>
      <c r="AX19" s="115" t="str">
        <f ca="1">IF('2.Mapa'!$AO$90=AX$5,$AC19&amp;" ","")</f>
        <v/>
      </c>
      <c r="AY19" s="115" t="str">
        <f ca="1">IF('2.Mapa'!$AO$90=AY$5,$AC19&amp;" ","")</f>
        <v/>
      </c>
      <c r="AZ19" s="115" t="str">
        <f ca="1">IF('2.Mapa'!$AO$90=AZ$5,$AC19&amp;" ","")</f>
        <v/>
      </c>
      <c r="BA19" s="115" t="str">
        <f ca="1">IF('2.Mapa'!$AO$90=BA$5,$AC19&amp;" ","")</f>
        <v/>
      </c>
      <c r="BB19" s="115" t="str">
        <f ca="1">IF('2.Mapa'!$AO$90=BB$5,$AC19&amp;" ","")</f>
        <v/>
      </c>
      <c r="BC19" s="116"/>
    </row>
    <row r="20" spans="1:55" x14ac:dyDescent="0.25">
      <c r="A20" s="107">
        <f t="shared" si="0"/>
        <v>90</v>
      </c>
      <c r="B20" s="111" t="str">
        <f>'2.Mapa'!A$114</f>
        <v>Contabilidad y presupuesto</v>
      </c>
      <c r="C20" s="110" t="str">
        <f>'2.Mapa'!B$114&amp;"-i"</f>
        <v>PRE-O1-i</v>
      </c>
      <c r="D20" s="112" t="str">
        <f>IF('2.Mapa'!$Q$114=D$5,$C20&amp;" ","")</f>
        <v/>
      </c>
      <c r="E20" s="112" t="str">
        <f>IF('2.Mapa'!$Q$114=E$5,$C20&amp;" ","")</f>
        <v/>
      </c>
      <c r="F20" s="112" t="str">
        <f>IF('2.Mapa'!$Q$114=F$5,$C20&amp;" ","")</f>
        <v/>
      </c>
      <c r="G20" s="113" t="str">
        <f>IF('2.Mapa'!$Q$114=G$5,$C20&amp;" ","")</f>
        <v/>
      </c>
      <c r="H20" s="113" t="str">
        <f>IF('2.Mapa'!$Q$114=H$5,$C20&amp;" ","")</f>
        <v xml:space="preserve">PRE-O1-i </v>
      </c>
      <c r="I20" s="113" t="str">
        <f>IF('2.Mapa'!$Q$114=I$5,$C20&amp;" ","")</f>
        <v/>
      </c>
      <c r="J20" s="113" t="str">
        <f>IF('2.Mapa'!$Q$114=J$5,$C20&amp;" ","")</f>
        <v/>
      </c>
      <c r="K20" s="113" t="str">
        <f>IF('2.Mapa'!$Q$114=K$5,$C20&amp;" ","")</f>
        <v/>
      </c>
      <c r="L20" s="113" t="str">
        <f>IF('2.Mapa'!$Q$114=L$5,$C20&amp;" ","")</f>
        <v/>
      </c>
      <c r="M20" s="113" t="str">
        <f>IF('2.Mapa'!$Q$114=M$5,$C20&amp;" ","")</f>
        <v/>
      </c>
      <c r="N20" s="113" t="str">
        <f>IF('2.Mapa'!$Q$114=N$5,$C20&amp;" ","")</f>
        <v/>
      </c>
      <c r="O20" s="114" t="str">
        <f>IF('2.Mapa'!$Q$114=O$5,$C20&amp;" ","")</f>
        <v/>
      </c>
      <c r="P20" s="114" t="str">
        <f>IF('2.Mapa'!$Q$114=P$5,$C20&amp;" ","")</f>
        <v/>
      </c>
      <c r="Q20" s="114" t="str">
        <f>IF('2.Mapa'!$Q$114=Q$5,$C20&amp;" ","")</f>
        <v/>
      </c>
      <c r="R20" s="114" t="str">
        <f>IF('2.Mapa'!$Q$114=R$5,$C20&amp;" ","")</f>
        <v/>
      </c>
      <c r="S20" s="114" t="str">
        <f>IF('2.Mapa'!$Q$114=S$5,$C20&amp;" ","")</f>
        <v/>
      </c>
      <c r="T20" s="114" t="str">
        <f>IF('2.Mapa'!$Q$114=T$5,$C20&amp;" ","")</f>
        <v/>
      </c>
      <c r="U20" s="114" t="str">
        <f>IF('2.Mapa'!$Q$114=U$5,$C20&amp;" ","")</f>
        <v/>
      </c>
      <c r="V20" s="114" t="str">
        <f>IF('2.Mapa'!$Q$114=V$5,$C20&amp;" ","")</f>
        <v/>
      </c>
      <c r="W20" s="114" t="str">
        <f>IF('2.Mapa'!$Q$114=W$5,$C20&amp;" ","")</f>
        <v/>
      </c>
      <c r="X20" s="115" t="str">
        <f>IF('2.Mapa'!$Q$114=X$5,$C20&amp;" ","")</f>
        <v/>
      </c>
      <c r="Y20" s="115" t="str">
        <f>IF('2.Mapa'!$Q$114=Y$5,$C20&amp;" ","")</f>
        <v/>
      </c>
      <c r="Z20" s="115" t="str">
        <f>IF('2.Mapa'!$Q$114=Z$5,$C20&amp;" ","")</f>
        <v/>
      </c>
      <c r="AA20" s="115" t="str">
        <f>IF('2.Mapa'!$Q$114=AA$5,$C20&amp;" ","")</f>
        <v/>
      </c>
      <c r="AB20" s="115" t="str">
        <f>IF('2.Mapa'!$Q$114=AB$5,$C20&amp;" ","")</f>
        <v/>
      </c>
      <c r="AC20" s="110" t="str">
        <f>'2.Mapa'!B$114&amp;"-r"</f>
        <v>PRE-O1-r</v>
      </c>
      <c r="AD20" s="112" t="str">
        <f ca="1">IF('2.Mapa'!$AO$114=AD$5,$AC20&amp;" ","")</f>
        <v/>
      </c>
      <c r="AE20" s="112" t="str">
        <f ca="1">IF('2.Mapa'!$AO$114=AE$5,$AC20&amp;" ","")</f>
        <v/>
      </c>
      <c r="AF20" s="112" t="str">
        <f ca="1">IF('2.Mapa'!$AO$114=AF$5,$AC20&amp;" ","")</f>
        <v xml:space="preserve">PRE-O1-r </v>
      </c>
      <c r="AG20" s="113" t="str">
        <f ca="1">IF('2.Mapa'!$AO$114=AG$5,$AC20&amp;" ","")</f>
        <v/>
      </c>
      <c r="AH20" s="113" t="str">
        <f ca="1">IF('2.Mapa'!$AO$114=AH$5,$AC20&amp;" ","")</f>
        <v/>
      </c>
      <c r="AI20" s="113" t="str">
        <f ca="1">IF('2.Mapa'!$AO$114=AI$5,$AC20&amp;" ","")</f>
        <v/>
      </c>
      <c r="AJ20" s="113" t="str">
        <f ca="1">IF('2.Mapa'!$AO$114=AJ$5,$AC20&amp;" ","")</f>
        <v/>
      </c>
      <c r="AK20" s="113" t="str">
        <f ca="1">IF('2.Mapa'!$AO$114=AK$5,$AC20&amp;" ","")</f>
        <v/>
      </c>
      <c r="AL20" s="113" t="str">
        <f ca="1">IF('2.Mapa'!$AO$114=AL$5,$AC20&amp;" ","")</f>
        <v/>
      </c>
      <c r="AM20" s="113" t="str">
        <f ca="1">IF('2.Mapa'!$AO$114=AM$5,$AC20&amp;" ","")</f>
        <v/>
      </c>
      <c r="AN20" s="113" t="str">
        <f ca="1">IF('2.Mapa'!$AO$114=AN$5,$AC20&amp;" ","")</f>
        <v/>
      </c>
      <c r="AO20" s="114" t="str">
        <f ca="1">IF('2.Mapa'!$AO$114=AO$5,$AC20&amp;" ","")</f>
        <v/>
      </c>
      <c r="AP20" s="114" t="str">
        <f ca="1">IF('2.Mapa'!$AO$114=AP$5,$AC20&amp;" ","")</f>
        <v/>
      </c>
      <c r="AQ20" s="114" t="str">
        <f ca="1">IF('2.Mapa'!$AO$114=AQ$5,$AC20&amp;" ","")</f>
        <v/>
      </c>
      <c r="AR20" s="114" t="str">
        <f ca="1">IF('2.Mapa'!$AO$114=AR$5,$AC20&amp;" ","")</f>
        <v/>
      </c>
      <c r="AS20" s="114" t="str">
        <f ca="1">IF('2.Mapa'!$AO$114=AS$5,$AC20&amp;" ","")</f>
        <v/>
      </c>
      <c r="AT20" s="114" t="str">
        <f ca="1">IF('2.Mapa'!$AO$114=AT$5,$AC20&amp;" ","")</f>
        <v/>
      </c>
      <c r="AU20" s="114" t="str">
        <f ca="1">IF('2.Mapa'!$AO$114=AU$5,$AC20&amp;" ","")</f>
        <v/>
      </c>
      <c r="AV20" s="114" t="str">
        <f ca="1">IF('2.Mapa'!$AO$114=AV$5,$AC20&amp;" ","")</f>
        <v/>
      </c>
      <c r="AW20" s="114" t="str">
        <f ca="1">IF('2.Mapa'!$AO$114=AW$5,$AC20&amp;" ","")</f>
        <v/>
      </c>
      <c r="AX20" s="115" t="str">
        <f ca="1">IF('2.Mapa'!$AO$114=AX$5,$AC20&amp;" ","")</f>
        <v/>
      </c>
      <c r="AY20" s="115" t="str">
        <f ca="1">IF('2.Mapa'!$AO$114=AY$5,$AC20&amp;" ","")</f>
        <v/>
      </c>
      <c r="AZ20" s="115" t="str">
        <f ca="1">IF('2.Mapa'!$AO$114=AZ$5,$AC20&amp;" ","")</f>
        <v/>
      </c>
      <c r="BA20" s="115" t="str">
        <f ca="1">IF('2.Mapa'!$AO$114=BA$5,$AC20&amp;" ","")</f>
        <v/>
      </c>
      <c r="BB20" s="115" t="str">
        <f ca="1">IF('2.Mapa'!$AO$114=BB$5,$AC20&amp;" ","")</f>
        <v/>
      </c>
      <c r="BC20" s="116"/>
    </row>
    <row r="21" spans="1:55" ht="24" customHeight="1" x14ac:dyDescent="0.25">
      <c r="A21" s="107">
        <f t="shared" si="0"/>
        <v>96</v>
      </c>
      <c r="B21" s="111" t="str">
        <f>'2.Mapa'!A6</f>
        <v>Gestión de bienes y servicios</v>
      </c>
      <c r="C21" s="110" t="str">
        <f>'2.Mapa'!B$6&amp;"-i"</f>
        <v>ADM-O1-i</v>
      </c>
      <c r="D21" s="112" t="str">
        <f>IF('2.Mapa'!$Q$6=D$5,$C21&amp;" ","")</f>
        <v/>
      </c>
      <c r="E21" s="112" t="str">
        <f>IF('2.Mapa'!$Q$6=E$5,$C21&amp;" ","")</f>
        <v/>
      </c>
      <c r="F21" s="112" t="str">
        <f>IF('2.Mapa'!$Q$6=F$5,$C21&amp;" ","")</f>
        <v/>
      </c>
      <c r="G21" s="113" t="str">
        <f>IF('2.Mapa'!$Q$6=G$5,$C21&amp;" ","")</f>
        <v/>
      </c>
      <c r="H21" s="113" t="str">
        <f>IF('2.Mapa'!$Q$6=H$5,$C21&amp;" ","")</f>
        <v/>
      </c>
      <c r="I21" s="113" t="str">
        <f>IF('2.Mapa'!$Q$6=I$5,$C21&amp;" ","")</f>
        <v/>
      </c>
      <c r="J21" s="113" t="str">
        <f>IF('2.Mapa'!$Q$6=J$5,$C21&amp;" ","")</f>
        <v/>
      </c>
      <c r="K21" s="113" t="str">
        <f>IF('2.Mapa'!$Q$6=K$5,$C21&amp;" ","")</f>
        <v/>
      </c>
      <c r="L21" s="113" t="str">
        <f>IF('2.Mapa'!$Q$6=L$5,$C21&amp;" ","")</f>
        <v/>
      </c>
      <c r="M21" s="113" t="str">
        <f>IF('2.Mapa'!$Q$6=M$5,$C21&amp;" ","")</f>
        <v/>
      </c>
      <c r="N21" s="113" t="str">
        <f>IF('2.Mapa'!$Q$6=N$5,$C21&amp;" ","")</f>
        <v xml:space="preserve">ADM-O1-i </v>
      </c>
      <c r="O21" s="114" t="str">
        <f>IF('2.Mapa'!$Q$6=O$5,$C21&amp;" ","")</f>
        <v/>
      </c>
      <c r="P21" s="114" t="str">
        <f>IF('2.Mapa'!$Q$6=P$5,$C21&amp;" ","")</f>
        <v/>
      </c>
      <c r="Q21" s="114" t="str">
        <f>IF('2.Mapa'!$Q$6=Q$5,$C21&amp;" ","")</f>
        <v/>
      </c>
      <c r="R21" s="114" t="str">
        <f>IF('2.Mapa'!$Q$6=R$5,$C21&amp;" ","")</f>
        <v/>
      </c>
      <c r="S21" s="114" t="str">
        <f>IF('2.Mapa'!$Q$6=S$5,$C21&amp;" ","")</f>
        <v/>
      </c>
      <c r="T21" s="114" t="str">
        <f>IF('2.Mapa'!$Q$6=T$5,$C21&amp;" ","")</f>
        <v/>
      </c>
      <c r="U21" s="114" t="str">
        <f>IF('2.Mapa'!$Q$6=U$5,$C21&amp;" ","")</f>
        <v/>
      </c>
      <c r="V21" s="114" t="str">
        <f>IF('2.Mapa'!$Q$6=V$5,$C21&amp;" ","")</f>
        <v/>
      </c>
      <c r="W21" s="114" t="str">
        <f>IF('2.Mapa'!$Q$6=W$5,$C21&amp;" ","")</f>
        <v/>
      </c>
      <c r="X21" s="115" t="str">
        <f>IF('2.Mapa'!$Q$6=X$5,$C21&amp;" ","")</f>
        <v/>
      </c>
      <c r="Y21" s="115" t="str">
        <f>IF('2.Mapa'!$Q$6=Y$5,$C21&amp;" ","")</f>
        <v/>
      </c>
      <c r="Z21" s="115" t="str">
        <f>IF('2.Mapa'!$Q$6=Z$5,$C21&amp;" ","")</f>
        <v/>
      </c>
      <c r="AA21" s="115" t="str">
        <f>IF('2.Mapa'!$Q$6=AA$5,$C21&amp;" ","")</f>
        <v/>
      </c>
      <c r="AB21" s="115" t="str">
        <f>IF('2.Mapa'!$Q$6=AB$5,$C21&amp;" ","")</f>
        <v/>
      </c>
      <c r="AC21" s="110" t="str">
        <f>'2.Mapa'!B$6&amp;"-r"</f>
        <v>ADM-O1-r</v>
      </c>
      <c r="AD21" s="112" t="str">
        <f ca="1">IF('2.Mapa'!$AO$6=AD$5,$AC21&amp;" ","")</f>
        <v/>
      </c>
      <c r="AE21" s="112" t="str">
        <f ca="1">IF('2.Mapa'!$AO$6=AE$5,$AC21&amp;" ","")</f>
        <v/>
      </c>
      <c r="AF21" s="112" t="str">
        <f ca="1">IF('2.Mapa'!$AO$6=AF$5,$AC21&amp;" ","")</f>
        <v/>
      </c>
      <c r="AG21" s="113" t="str">
        <f ca="1">IF('2.Mapa'!$AO$6=AG$5,$AC21&amp;" ","")</f>
        <v/>
      </c>
      <c r="AH21" s="113" t="str">
        <f ca="1">IF('2.Mapa'!$AO$6=AH$5,$AC21&amp;" ","")</f>
        <v/>
      </c>
      <c r="AI21" s="113" t="str">
        <f ca="1">IF('2.Mapa'!$AO$6=AI$5,$AC21&amp;" ","")</f>
        <v/>
      </c>
      <c r="AJ21" s="113" t="str">
        <f ca="1">IF('2.Mapa'!$AO$6=AJ$5,$AC21&amp;" ","")</f>
        <v/>
      </c>
      <c r="AK21" s="113" t="str">
        <f ca="1">IF('2.Mapa'!$AO$6=AK$5,$AC21&amp;" ","")</f>
        <v/>
      </c>
      <c r="AL21" s="113" t="str">
        <f ca="1">IF('2.Mapa'!$AO$6=AL$5,$AC21&amp;" ","")</f>
        <v/>
      </c>
      <c r="AM21" s="113" t="str">
        <f ca="1">IF('2.Mapa'!$AO$6=AM$5,$AC21&amp;" ","")</f>
        <v xml:space="preserve">ADM-O1-r </v>
      </c>
      <c r="AN21" s="113" t="str">
        <f ca="1">IF('2.Mapa'!$AO$6=AN$5,$AC21&amp;" ","")</f>
        <v/>
      </c>
      <c r="AO21" s="114" t="str">
        <f ca="1">IF('2.Mapa'!$AO$6=AO$5,$AC21&amp;" ","")</f>
        <v/>
      </c>
      <c r="AP21" s="114" t="str">
        <f ca="1">IF('2.Mapa'!$AO$6=AP$5,$AC21&amp;" ","")</f>
        <v/>
      </c>
      <c r="AQ21" s="114" t="str">
        <f ca="1">IF('2.Mapa'!$AO$6=AQ$5,$AC21&amp;" ","")</f>
        <v/>
      </c>
      <c r="AR21" s="114" t="str">
        <f ca="1">IF('2.Mapa'!$AO$6=AR$5,$AC21&amp;" ","")</f>
        <v/>
      </c>
      <c r="AS21" s="114" t="str">
        <f ca="1">IF('2.Mapa'!$AO$6=AS$5,$AC21&amp;" ","")</f>
        <v/>
      </c>
      <c r="AT21" s="114" t="str">
        <f ca="1">IF('2.Mapa'!$AO$6=AT$5,$AC21&amp;" ","")</f>
        <v/>
      </c>
      <c r="AU21" s="114" t="str">
        <f ca="1">IF('2.Mapa'!$AO$6=AU$5,$AC21&amp;" ","")</f>
        <v/>
      </c>
      <c r="AV21" s="114" t="str">
        <f ca="1">IF('2.Mapa'!$AO$6=AV$5,$AC21&amp;" ","")</f>
        <v/>
      </c>
      <c r="AW21" s="114" t="str">
        <f ca="1">IF('2.Mapa'!$AO$6=AW$5,$AC21&amp;" ","")</f>
        <v/>
      </c>
      <c r="AX21" s="115" t="str">
        <f ca="1">IF('2.Mapa'!$AO$6=AX$5,$AC21&amp;" ","")</f>
        <v/>
      </c>
      <c r="AY21" s="115" t="str">
        <f ca="1">IF('2.Mapa'!$AO$6=AY$5,$AC21&amp;" ","")</f>
        <v/>
      </c>
      <c r="AZ21" s="115" t="str">
        <f ca="1">IF('2.Mapa'!$AO$6=AZ$5,$AC21&amp;" ","")</f>
        <v/>
      </c>
      <c r="BA21" s="115" t="str">
        <f ca="1">IF('2.Mapa'!$AO$6=BA$5,$AC21&amp;" ","")</f>
        <v/>
      </c>
      <c r="BB21" s="115" t="str">
        <f ca="1">IF('2.Mapa'!$AO$6=BB$5,$AC21&amp;" ","")</f>
        <v/>
      </c>
      <c r="BC21" s="116"/>
    </row>
    <row r="22" spans="1:55" ht="27" x14ac:dyDescent="0.25">
      <c r="A22" s="107">
        <f t="shared" si="0"/>
        <v>102</v>
      </c>
      <c r="B22" s="111" t="str">
        <f>'2.Mapa'!A$12</f>
        <v>Gestión de bienes y servicios</v>
      </c>
      <c r="C22" s="110" t="str">
        <f>'2.Mapa'!B$12&amp;"-i"</f>
        <v>ADM-O2-i</v>
      </c>
      <c r="D22" s="112" t="str">
        <f>IF('2.Mapa'!$Q$12=D$5,$C22&amp;" ","")</f>
        <v/>
      </c>
      <c r="E22" s="112" t="str">
        <f>IF('2.Mapa'!$Q$12=E$5,$C22&amp;" ","")</f>
        <v/>
      </c>
      <c r="F22" s="112" t="str">
        <f>IF('2.Mapa'!$Q$12=F$5,$C22&amp;" ","")</f>
        <v/>
      </c>
      <c r="G22" s="113" t="str">
        <f>IF('2.Mapa'!$Q$12=G$5,$C22&amp;" ","")</f>
        <v/>
      </c>
      <c r="H22" s="113" t="str">
        <f>IF('2.Mapa'!$Q$12=H$5,$C22&amp;" ","")</f>
        <v/>
      </c>
      <c r="I22" s="113" t="str">
        <f>IF('2.Mapa'!$Q$12=I$5,$C22&amp;" ","")</f>
        <v/>
      </c>
      <c r="J22" s="113" t="str">
        <f>IF('2.Mapa'!$Q$12=J$5,$C22&amp;" ","")</f>
        <v/>
      </c>
      <c r="K22" s="113" t="str">
        <f>IF('2.Mapa'!$Q$12=K$5,$C22&amp;" ","")</f>
        <v/>
      </c>
      <c r="L22" s="113" t="str">
        <f>IF('2.Mapa'!$Q$12=L$5,$C22&amp;" ","")</f>
        <v/>
      </c>
      <c r="M22" s="113" t="str">
        <f>IF('2.Mapa'!$Q$12=M$5,$C22&amp;" ","")</f>
        <v/>
      </c>
      <c r="N22" s="113" t="str">
        <f>IF('2.Mapa'!$Q$12=N$5,$C22&amp;" ","")</f>
        <v xml:space="preserve">ADM-O2-i </v>
      </c>
      <c r="O22" s="114" t="str">
        <f>IF('2.Mapa'!$Q$12=O$5,$C22&amp;" ","")</f>
        <v/>
      </c>
      <c r="P22" s="114" t="str">
        <f>IF('2.Mapa'!$Q$12=P$5,$C22&amp;" ","")</f>
        <v/>
      </c>
      <c r="Q22" s="114" t="str">
        <f>IF('2.Mapa'!$Q$12=Q$5,$C22&amp;" ","")</f>
        <v/>
      </c>
      <c r="R22" s="114" t="str">
        <f>IF('2.Mapa'!$Q$12=R$5,$C22&amp;" ","")</f>
        <v/>
      </c>
      <c r="S22" s="114" t="str">
        <f>IF('2.Mapa'!$Q$12=S$5,$C22&amp;" ","")</f>
        <v/>
      </c>
      <c r="T22" s="114" t="str">
        <f>IF('2.Mapa'!$Q$12=T$5,$C22&amp;" ","")</f>
        <v/>
      </c>
      <c r="U22" s="114" t="str">
        <f>IF('2.Mapa'!$Q$12=U$5,$C22&amp;" ","")</f>
        <v/>
      </c>
      <c r="V22" s="114" t="str">
        <f>IF('2.Mapa'!$Q$12=V$5,$C22&amp;" ","")</f>
        <v/>
      </c>
      <c r="W22" s="114" t="str">
        <f>IF('2.Mapa'!$Q$12=W$5,$C22&amp;" ","")</f>
        <v/>
      </c>
      <c r="X22" s="115" t="str">
        <f>IF('2.Mapa'!$Q$12=X$5,$C22&amp;" ","")</f>
        <v/>
      </c>
      <c r="Y22" s="115" t="str">
        <f>IF('2.Mapa'!$Q$12=Y$5,$C22&amp;" ","")</f>
        <v/>
      </c>
      <c r="Z22" s="115" t="str">
        <f>IF('2.Mapa'!$Q$12=Z$5,$C22&amp;" ","")</f>
        <v/>
      </c>
      <c r="AA22" s="115" t="str">
        <f>IF('2.Mapa'!$Q$12=AA$5,$C22&amp;" ","")</f>
        <v/>
      </c>
      <c r="AB22" s="115" t="str">
        <f>IF('2.Mapa'!$Q$12=AB$5,$C22&amp;" ","")</f>
        <v/>
      </c>
      <c r="AC22" s="110" t="str">
        <f>'2.Mapa'!B$12&amp;"-r"</f>
        <v>ADM-O2-r</v>
      </c>
      <c r="AD22" s="112" t="str">
        <f ca="1">IF('2.Mapa'!$AO$12=AD$5,$AC22&amp;" ","")</f>
        <v/>
      </c>
      <c r="AE22" s="112" t="str">
        <f ca="1">IF('2.Mapa'!$AO$12=AE$5,$AC22&amp;" ","")</f>
        <v/>
      </c>
      <c r="AF22" s="112" t="str">
        <f ca="1">IF('2.Mapa'!$AO$12=AF$5,$AC22&amp;" ","")</f>
        <v/>
      </c>
      <c r="AG22" s="113" t="str">
        <f ca="1">IF('2.Mapa'!$AO$12=AG$5,$AC22&amp;" ","")</f>
        <v/>
      </c>
      <c r="AH22" s="113" t="str">
        <f ca="1">IF('2.Mapa'!$AO$12=AH$5,$AC22&amp;" ","")</f>
        <v/>
      </c>
      <c r="AI22" s="113" t="str">
        <f ca="1">IF('2.Mapa'!$AO$12=AI$5,$AC22&amp;" ","")</f>
        <v/>
      </c>
      <c r="AJ22" s="113" t="str">
        <f ca="1">IF('2.Mapa'!$AO$12=AJ$5,$AC22&amp;" ","")</f>
        <v/>
      </c>
      <c r="AK22" s="113" t="str">
        <f ca="1">IF('2.Mapa'!$AO$12=AK$5,$AC22&amp;" ","")</f>
        <v/>
      </c>
      <c r="AL22" s="113" t="str">
        <f ca="1">IF('2.Mapa'!$AO$12=AL$5,$AC22&amp;" ","")</f>
        <v/>
      </c>
      <c r="AM22" s="113" t="str">
        <f ca="1">IF('2.Mapa'!$AO$12=AM$5,$AC22&amp;" ","")</f>
        <v xml:space="preserve">ADM-O2-r </v>
      </c>
      <c r="AN22" s="113" t="str">
        <f ca="1">IF('2.Mapa'!$AO$12=AN$5,$AC22&amp;" ","")</f>
        <v/>
      </c>
      <c r="AO22" s="114" t="str">
        <f ca="1">IF('2.Mapa'!$AO$12=AO$5,$AC22&amp;" ","")</f>
        <v/>
      </c>
      <c r="AP22" s="114" t="str">
        <f ca="1">IF('2.Mapa'!$AO$12=AP$5,$AC22&amp;" ","")</f>
        <v/>
      </c>
      <c r="AQ22" s="114" t="str">
        <f ca="1">IF('2.Mapa'!$AO$12=AQ$5,$AC22&amp;" ","")</f>
        <v/>
      </c>
      <c r="AR22" s="114" t="str">
        <f ca="1">IF('2.Mapa'!$AO$12=AR$5,$AC22&amp;" ","")</f>
        <v/>
      </c>
      <c r="AS22" s="114" t="str">
        <f ca="1">IF('2.Mapa'!$AO$12=AS$5,$AC22&amp;" ","")</f>
        <v/>
      </c>
      <c r="AT22" s="114" t="str">
        <f ca="1">IF('2.Mapa'!$AO$12=AT$5,$AC22&amp;" ","")</f>
        <v/>
      </c>
      <c r="AU22" s="114" t="str">
        <f ca="1">IF('2.Mapa'!$AO$12=AU$5,$AC22&amp;" ","")</f>
        <v/>
      </c>
      <c r="AV22" s="114" t="str">
        <f ca="1">IF('2.Mapa'!$AO$12=AV$5,$AC22&amp;" ","")</f>
        <v/>
      </c>
      <c r="AW22" s="114" t="str">
        <f ca="1">IF('2.Mapa'!$AO$12=AW$5,$AC22&amp;" ","")</f>
        <v/>
      </c>
      <c r="AX22" s="115" t="str">
        <f ca="1">IF('2.Mapa'!$AO$12=AX$5,$AC22&amp;" ","")</f>
        <v/>
      </c>
      <c r="AY22" s="115" t="str">
        <f ca="1">IF('2.Mapa'!$AO$12=AY$5,$AC22&amp;" ","")</f>
        <v/>
      </c>
      <c r="AZ22" s="115" t="str">
        <f ca="1">IF('2.Mapa'!$AO$12=AZ$5,$AC22&amp;" ","")</f>
        <v/>
      </c>
      <c r="BA22" s="115" t="str">
        <f ca="1">IF('2.Mapa'!$AO$12=BA$5,$AC22&amp;" ","")</f>
        <v/>
      </c>
      <c r="BB22" s="115" t="str">
        <f ca="1">IF('2.Mapa'!$AO$12=BB$5,$AC22&amp;" ","")</f>
        <v/>
      </c>
      <c r="BC22" s="116"/>
    </row>
    <row r="23" spans="1:55" x14ac:dyDescent="0.25">
      <c r="A23" s="107">
        <f t="shared" si="0"/>
        <v>108</v>
      </c>
      <c r="B23" s="111" t="str">
        <f>'2.Mapa'!A$108</f>
        <v>Mejoramiento continuo</v>
      </c>
      <c r="C23" s="110" t="str">
        <f>'2.Mapa'!B$108&amp;"-i"</f>
        <v>MEJ-O2-i</v>
      </c>
      <c r="D23" s="112" t="str">
        <f>IF('2.Mapa'!$Q$108=D$5,$C23&amp;" ","")</f>
        <v/>
      </c>
      <c r="E23" s="112" t="str">
        <f>IF('2.Mapa'!$Q$108=E$5,$C23&amp;" ","")</f>
        <v/>
      </c>
      <c r="F23" s="112" t="str">
        <f>IF('2.Mapa'!$Q$108=F$5,$C23&amp;" ","")</f>
        <v/>
      </c>
      <c r="G23" s="113" t="str">
        <f>IF('2.Mapa'!$Q$108=G$5,$C23&amp;" ","")</f>
        <v/>
      </c>
      <c r="H23" s="113" t="str">
        <f>IF('2.Mapa'!$Q$108=H$5,$C23&amp;" ","")</f>
        <v/>
      </c>
      <c r="I23" s="113" t="str">
        <f>IF('2.Mapa'!$Q$108=I$5,$C23&amp;" ","")</f>
        <v/>
      </c>
      <c r="J23" s="113" t="str">
        <f>IF('2.Mapa'!$Q$108=J$5,$C23&amp;" ","")</f>
        <v/>
      </c>
      <c r="K23" s="113" t="str">
        <f>IF('2.Mapa'!$Q$108=K$5,$C23&amp;" ","")</f>
        <v/>
      </c>
      <c r="L23" s="113" t="str">
        <f>IF('2.Mapa'!$Q$108=L$5,$C23&amp;" ","")</f>
        <v/>
      </c>
      <c r="M23" s="113" t="str">
        <f>IF('2.Mapa'!$Q$108=M$5,$C23&amp;" ","")</f>
        <v/>
      </c>
      <c r="N23" s="113" t="str">
        <f>IF('2.Mapa'!$Q$108=N$5,$C23&amp;" ","")</f>
        <v/>
      </c>
      <c r="O23" s="114" t="str">
        <f>IF('2.Mapa'!$Q$108=O$5,$C23&amp;" ","")</f>
        <v/>
      </c>
      <c r="P23" s="114" t="str">
        <f>IF('2.Mapa'!$Q$108=P$5,$C23&amp;" ","")</f>
        <v/>
      </c>
      <c r="Q23" s="114" t="str">
        <f>IF('2.Mapa'!$Q$108=Q$5,$C23&amp;" ","")</f>
        <v/>
      </c>
      <c r="R23" s="114" t="str">
        <f>IF('2.Mapa'!$Q$108=R$5,$C23&amp;" ","")</f>
        <v/>
      </c>
      <c r="S23" s="114" t="str">
        <f>IF('2.Mapa'!$Q$108=S$5,$C23&amp;" ","")</f>
        <v/>
      </c>
      <c r="T23" s="114" t="str">
        <f>IF('2.Mapa'!$Q$108=T$5,$C23&amp;" ","")</f>
        <v xml:space="preserve">MEJ-O2-i </v>
      </c>
      <c r="U23" s="114" t="str">
        <f>IF('2.Mapa'!$Q$108=U$5,$C23&amp;" ","")</f>
        <v/>
      </c>
      <c r="V23" s="114" t="str">
        <f>IF('2.Mapa'!$Q$108=V$5,$C23&amp;" ","")</f>
        <v/>
      </c>
      <c r="W23" s="114" t="str">
        <f>IF('2.Mapa'!$Q$108=W$5,$C23&amp;" ","")</f>
        <v/>
      </c>
      <c r="X23" s="115" t="str">
        <f>IF('2.Mapa'!$Q$108=X$5,$C23&amp;" ","")</f>
        <v/>
      </c>
      <c r="Y23" s="115" t="str">
        <f>IF('2.Mapa'!$Q$108=Y$5,$C23&amp;" ","")</f>
        <v/>
      </c>
      <c r="Z23" s="115" t="str">
        <f>IF('2.Mapa'!$Q$108=Z$5,$C23&amp;" ","")</f>
        <v/>
      </c>
      <c r="AA23" s="115" t="str">
        <f>IF('2.Mapa'!$Q$108=AA$5,$C23&amp;" ","")</f>
        <v/>
      </c>
      <c r="AB23" s="115" t="str">
        <f>IF('2.Mapa'!$Q$108=AB$5,$C23&amp;" ","")</f>
        <v/>
      </c>
      <c r="AC23" s="110" t="str">
        <f>'2.Mapa'!B$108&amp;"-r"</f>
        <v>MEJ-O2-r</v>
      </c>
      <c r="AD23" s="112" t="str">
        <f ca="1">IF('2.Mapa'!$AO$108=AD$5,$AC23&amp;" ","")</f>
        <v/>
      </c>
      <c r="AE23" s="112" t="str">
        <f ca="1">IF('2.Mapa'!$AO$108=AE$5,$AC23&amp;" ","")</f>
        <v/>
      </c>
      <c r="AF23" s="112" t="str">
        <f ca="1">IF('2.Mapa'!$AO$108=AF$5,$AC23&amp;" ","")</f>
        <v/>
      </c>
      <c r="AG23" s="113" t="str">
        <f ca="1">IF('2.Mapa'!$AO$108=AG$5,$AC23&amp;" ","")</f>
        <v/>
      </c>
      <c r="AH23" s="113" t="str">
        <f ca="1">IF('2.Mapa'!$AO$108=AH$5,$AC23&amp;" ","")</f>
        <v/>
      </c>
      <c r="AI23" s="113" t="str">
        <f ca="1">IF('2.Mapa'!$AO$108=AI$5,$AC23&amp;" ","")</f>
        <v/>
      </c>
      <c r="AJ23" s="113" t="str">
        <f ca="1">IF('2.Mapa'!$AO$108=AJ$5,$AC23&amp;" ","")</f>
        <v/>
      </c>
      <c r="AK23" s="113" t="str">
        <f ca="1">IF('2.Mapa'!$AO$108=AK$5,$AC23&amp;" ","")</f>
        <v/>
      </c>
      <c r="AL23" s="113" t="str">
        <f ca="1">IF('2.Mapa'!$AO$108=AL$5,$AC23&amp;" ","")</f>
        <v/>
      </c>
      <c r="AM23" s="113" t="str">
        <f ca="1">IF('2.Mapa'!$AO$108=AM$5,$AC23&amp;" ","")</f>
        <v xml:space="preserve">MEJ-O2-r </v>
      </c>
      <c r="AN23" s="113" t="str">
        <f ca="1">IF('2.Mapa'!$AO$108=AN$5,$AC23&amp;" ","")</f>
        <v/>
      </c>
      <c r="AO23" s="114" t="str">
        <f ca="1">IF('2.Mapa'!$AO$108=AO$5,$AC23&amp;" ","")</f>
        <v/>
      </c>
      <c r="AP23" s="114" t="str">
        <f ca="1">IF('2.Mapa'!$AO$108=AP$5,$AC23&amp;" ","")</f>
        <v/>
      </c>
      <c r="AQ23" s="114" t="str">
        <f ca="1">IF('2.Mapa'!$AO$108=AQ$5,$AC23&amp;" ","")</f>
        <v/>
      </c>
      <c r="AR23" s="114" t="str">
        <f ca="1">IF('2.Mapa'!$AO$108=AR$5,$AC23&amp;" ","")</f>
        <v/>
      </c>
      <c r="AS23" s="114" t="str">
        <f ca="1">IF('2.Mapa'!$AO$108=AS$5,$AC23&amp;" ","")</f>
        <v/>
      </c>
      <c r="AT23" s="114" t="str">
        <f ca="1">IF('2.Mapa'!$AO$108=AT$5,$AC23&amp;" ","")</f>
        <v/>
      </c>
      <c r="AU23" s="114" t="str">
        <f ca="1">IF('2.Mapa'!$AO$108=AU$5,$AC23&amp;" ","")</f>
        <v/>
      </c>
      <c r="AV23" s="114" t="str">
        <f ca="1">IF('2.Mapa'!$AO$108=AV$5,$AC23&amp;" ","")</f>
        <v/>
      </c>
      <c r="AW23" s="114" t="str">
        <f ca="1">IF('2.Mapa'!$AO$108=AW$5,$AC23&amp;" ","")</f>
        <v/>
      </c>
      <c r="AX23" s="115" t="str">
        <f ca="1">IF('2.Mapa'!$AO$108=AX$5,$AC23&amp;" ","")</f>
        <v/>
      </c>
      <c r="AY23" s="115" t="str">
        <f ca="1">IF('2.Mapa'!$AO$108=AY$5,$AC23&amp;" ","")</f>
        <v/>
      </c>
      <c r="AZ23" s="115" t="str">
        <f ca="1">IF('2.Mapa'!$AO$108=AZ$5,$AC23&amp;" ","")</f>
        <v/>
      </c>
      <c r="BA23" s="115" t="str">
        <f ca="1">IF('2.Mapa'!$AO$108=BA$5,$AC23&amp;" ","")</f>
        <v/>
      </c>
      <c r="BB23" s="115" t="str">
        <f ca="1">IF('2.Mapa'!$AO$108=BB$5,$AC23&amp;" ","")</f>
        <v/>
      </c>
      <c r="BC23" s="116"/>
    </row>
    <row r="24" spans="1:55" ht="30.95" customHeight="1" x14ac:dyDescent="0.25">
      <c r="A24" s="107">
        <f t="shared" si="0"/>
        <v>114</v>
      </c>
      <c r="B24" s="111" t="str">
        <f>'2.Mapa'!A$36</f>
        <v>Apropiación social del conocimiento y del patrimonio</v>
      </c>
      <c r="C24" s="110" t="str">
        <f>'2.Mapa'!B$36&amp;"-i"</f>
        <v>APR-O2-i</v>
      </c>
      <c r="D24" s="112" t="str">
        <f>IF('2.Mapa'!$Q$36=D$5,$C24&amp;" ","")</f>
        <v/>
      </c>
      <c r="E24" s="112" t="str">
        <f>IF('2.Mapa'!$Q$36=E$5,$C24&amp;" ","")</f>
        <v/>
      </c>
      <c r="F24" s="112" t="str">
        <f>IF('2.Mapa'!$Q$36=F$5,$C24&amp;" ","")</f>
        <v/>
      </c>
      <c r="G24" s="113" t="str">
        <f>IF('2.Mapa'!$Q$36=G$5,$C24&amp;" ","")</f>
        <v/>
      </c>
      <c r="H24" s="113" t="str">
        <f>IF('2.Mapa'!$Q$36=H$5,$C24&amp;" ","")</f>
        <v/>
      </c>
      <c r="I24" s="113" t="str">
        <f>IF('2.Mapa'!$Q$36=I$5,$C24&amp;" ","")</f>
        <v xml:space="preserve">APR-O2-i </v>
      </c>
      <c r="J24" s="113" t="str">
        <f>IF('2.Mapa'!$Q$36=J$5,$C24&amp;" ","")</f>
        <v/>
      </c>
      <c r="K24" s="113" t="str">
        <f>IF('2.Mapa'!$Q$36=K$5,$C24&amp;" ","")</f>
        <v/>
      </c>
      <c r="L24" s="113" t="str">
        <f>IF('2.Mapa'!$Q$36=L$5,$C24&amp;" ","")</f>
        <v/>
      </c>
      <c r="M24" s="113" t="str">
        <f>IF('2.Mapa'!$Q$36=M$5,$C24&amp;" ","")</f>
        <v/>
      </c>
      <c r="N24" s="113" t="str">
        <f>IF('2.Mapa'!$Q$36=N$5,$C24&amp;" ","")</f>
        <v/>
      </c>
      <c r="O24" s="114" t="str">
        <f>IF('2.Mapa'!$Q$36=O$5,$C24&amp;" ","")</f>
        <v/>
      </c>
      <c r="P24" s="114" t="str">
        <f>IF('2.Mapa'!$Q$36=P$5,$C24&amp;" ","")</f>
        <v/>
      </c>
      <c r="Q24" s="114" t="str">
        <f>IF('2.Mapa'!$Q$36=Q$5,$C24&amp;" ","")</f>
        <v/>
      </c>
      <c r="R24" s="114" t="str">
        <f>IF('2.Mapa'!$Q$36=R$5,$C24&amp;" ","")</f>
        <v/>
      </c>
      <c r="S24" s="114" t="str">
        <f>IF('2.Mapa'!$Q$36=S$5,$C24&amp;" ","")</f>
        <v/>
      </c>
      <c r="T24" s="114" t="str">
        <f>IF('2.Mapa'!$Q$36=T$5,$C24&amp;" ","")</f>
        <v/>
      </c>
      <c r="U24" s="114" t="str">
        <f>IF('2.Mapa'!$Q$36=U$5,$C24&amp;" ","")</f>
        <v/>
      </c>
      <c r="V24" s="114" t="str">
        <f>IF('2.Mapa'!$Q$36=V$5,$C24&amp;" ","")</f>
        <v/>
      </c>
      <c r="W24" s="114" t="str">
        <f>IF('2.Mapa'!$Q$36=W$5,$C24&amp;" ","")</f>
        <v/>
      </c>
      <c r="X24" s="115" t="str">
        <f>IF('2.Mapa'!$Q$36=X$5,$C24&amp;" ","")</f>
        <v/>
      </c>
      <c r="Y24" s="115" t="str">
        <f>IF('2.Mapa'!$Q$36=Y$5,$C24&amp;" ","")</f>
        <v/>
      </c>
      <c r="Z24" s="115" t="str">
        <f>IF('2.Mapa'!$Q$36=Z$5,$C24&amp;" ","")</f>
        <v/>
      </c>
      <c r="AA24" s="115" t="str">
        <f>IF('2.Mapa'!$Q$36=AA$5,$C24&amp;" ","")</f>
        <v/>
      </c>
      <c r="AB24" s="115" t="str">
        <f>IF('2.Mapa'!$Q$36=AB$5,$C24&amp;" ","")</f>
        <v/>
      </c>
      <c r="AC24" s="110" t="str">
        <f>'2.Mapa'!B$36&amp;"-r"</f>
        <v>APR-O2-r</v>
      </c>
      <c r="AD24" s="112" t="str">
        <f ca="1">IF('2.Mapa'!$AO$36=AD$5,$AC24&amp;" ","")</f>
        <v/>
      </c>
      <c r="AE24" s="112" t="str">
        <f ca="1">IF('2.Mapa'!$AO$36=AE$5,$AC24&amp;" ","")</f>
        <v/>
      </c>
      <c r="AF24" s="112" t="str">
        <f ca="1">IF('2.Mapa'!$AO$36=AF$5,$AC24&amp;" ","")</f>
        <v/>
      </c>
      <c r="AG24" s="113" t="str">
        <f ca="1">IF('2.Mapa'!$AO$36=AG$5,$AC24&amp;" ","")</f>
        <v/>
      </c>
      <c r="AH24" s="113" t="str">
        <f ca="1">IF('2.Mapa'!$AO$36=AH$5,$AC24&amp;" ","")</f>
        <v/>
      </c>
      <c r="AI24" s="113" t="str">
        <f ca="1">IF('2.Mapa'!$AO$36=AI$5,$AC24&amp;" ","")</f>
        <v xml:space="preserve">APR-O2-r </v>
      </c>
      <c r="AJ24" s="113" t="str">
        <f ca="1">IF('2.Mapa'!$AO$36=AJ$5,$AC24&amp;" ","")</f>
        <v/>
      </c>
      <c r="AK24" s="113" t="str">
        <f ca="1">IF('2.Mapa'!$AO$36=AK$5,$AC24&amp;" ","")</f>
        <v/>
      </c>
      <c r="AL24" s="113" t="str">
        <f ca="1">IF('2.Mapa'!$AO$36=AL$5,$AC24&amp;" ","")</f>
        <v/>
      </c>
      <c r="AM24" s="113" t="str">
        <f ca="1">IF('2.Mapa'!$AO$36=AM$5,$AC24&amp;" ","")</f>
        <v/>
      </c>
      <c r="AN24" s="113" t="str">
        <f ca="1">IF('2.Mapa'!$AO$36=AN$5,$AC24&amp;" ","")</f>
        <v/>
      </c>
      <c r="AO24" s="114" t="str">
        <f ca="1">IF('2.Mapa'!$AO$36=AO$5,$AC24&amp;" ","")</f>
        <v/>
      </c>
      <c r="AP24" s="114" t="str">
        <f ca="1">IF('2.Mapa'!$AO$36=AP$5,$AC24&amp;" ","")</f>
        <v/>
      </c>
      <c r="AQ24" s="114" t="str">
        <f ca="1">IF('2.Mapa'!$AO$36=AQ$5,$AC24&amp;" ","")</f>
        <v/>
      </c>
      <c r="AR24" s="114" t="str">
        <f ca="1">IF('2.Mapa'!$AO$36=AR$5,$AC24&amp;" ","")</f>
        <v/>
      </c>
      <c r="AS24" s="114" t="str">
        <f ca="1">IF('2.Mapa'!$AO$36=AS$5,$AC24&amp;" ","")</f>
        <v/>
      </c>
      <c r="AT24" s="114" t="str">
        <f ca="1">IF('2.Mapa'!$AO$36=AT$5,$AC24&amp;" ","")</f>
        <v/>
      </c>
      <c r="AU24" s="114" t="str">
        <f ca="1">IF('2.Mapa'!$AO$36=AU$5,$AC24&amp;" ","")</f>
        <v/>
      </c>
      <c r="AV24" s="114" t="str">
        <f ca="1">IF('2.Mapa'!$AO$36=AV$5,$AC24&amp;" ","")</f>
        <v/>
      </c>
      <c r="AW24" s="114" t="str">
        <f ca="1">IF('2.Mapa'!$AO$36=AW$5,$AC24&amp;" ","")</f>
        <v/>
      </c>
      <c r="AX24" s="115" t="str">
        <f ca="1">IF('2.Mapa'!$AO$36=AX$5,$AC24&amp;" ","")</f>
        <v/>
      </c>
      <c r="AY24" s="115" t="str">
        <f ca="1">IF('2.Mapa'!$AO$36=AY$5,$AC24&amp;" ","")</f>
        <v/>
      </c>
      <c r="AZ24" s="115" t="str">
        <f ca="1">IF('2.Mapa'!$AO$36=AZ$5,$AC24&amp;" ","")</f>
        <v/>
      </c>
      <c r="BA24" s="115" t="str">
        <f ca="1">IF('2.Mapa'!$AO$36=BA$5,$AC24&amp;" ","")</f>
        <v/>
      </c>
      <c r="BB24" s="115" t="str">
        <f ca="1">IF('2.Mapa'!$AO$36=BB$5,$AC24&amp;" ","")</f>
        <v/>
      </c>
      <c r="BC24" s="116"/>
    </row>
    <row r="25" spans="1:55" x14ac:dyDescent="0.25">
      <c r="A25" s="107">
        <f t="shared" si="0"/>
        <v>120</v>
      </c>
      <c r="B25" s="111">
        <f>'2.Mapa'!A$174</f>
        <v>0</v>
      </c>
      <c r="C25" s="110" t="str">
        <f>'2.Mapa'!B$174&amp;"-i"</f>
        <v>-i</v>
      </c>
      <c r="D25" s="112" t="str">
        <f>IF('2.Mapa'!$Q$174=D$5,$C25&amp;" ","")</f>
        <v/>
      </c>
      <c r="E25" s="112" t="str">
        <f>IF('2.Mapa'!$Q$174=E$5,$C25&amp;" ","")</f>
        <v/>
      </c>
      <c r="F25" s="112" t="str">
        <f>IF('2.Mapa'!$Q$174=F$5,$C25&amp;" ","")</f>
        <v/>
      </c>
      <c r="G25" s="113" t="str">
        <f>IF('2.Mapa'!$Q$174=G$5,$C25&amp;" ","")</f>
        <v/>
      </c>
      <c r="H25" s="113" t="str">
        <f>IF('2.Mapa'!$Q$174=H$5,$C25&amp;" ","")</f>
        <v/>
      </c>
      <c r="I25" s="113" t="str">
        <f>IF('2.Mapa'!$Q$174=I$5,$C25&amp;" ","")</f>
        <v/>
      </c>
      <c r="J25" s="113" t="str">
        <f>IF('2.Mapa'!$Q$174=J$5,$C25&amp;" ","")</f>
        <v/>
      </c>
      <c r="K25" s="113" t="str">
        <f>IF('2.Mapa'!$Q$174=K$5,$C25&amp;" ","")</f>
        <v/>
      </c>
      <c r="L25" s="113" t="str">
        <f>IF('2.Mapa'!$Q$174=L$5,$C25&amp;" ","")</f>
        <v/>
      </c>
      <c r="M25" s="113" t="str">
        <f>IF('2.Mapa'!$Q$174=M$5,$C25&amp;" ","")</f>
        <v/>
      </c>
      <c r="N25" s="113" t="str">
        <f>IF('2.Mapa'!$Q$174=N$5,$C25&amp;" ","")</f>
        <v/>
      </c>
      <c r="O25" s="114" t="str">
        <f>IF('2.Mapa'!$Q$174=O$5,$C25&amp;" ","")</f>
        <v/>
      </c>
      <c r="P25" s="114" t="str">
        <f>IF('2.Mapa'!$Q$174=P$5,$C25&amp;" ","")</f>
        <v/>
      </c>
      <c r="Q25" s="114" t="str">
        <f>IF('2.Mapa'!$Q$174=Q$5,$C25&amp;" ","")</f>
        <v/>
      </c>
      <c r="R25" s="114" t="str">
        <f>IF('2.Mapa'!$Q$174=R$5,$C25&amp;" ","")</f>
        <v/>
      </c>
      <c r="S25" s="114" t="str">
        <f>IF('2.Mapa'!$Q$174=S$5,$C25&amp;" ","")</f>
        <v/>
      </c>
      <c r="T25" s="114" t="str">
        <f>IF('2.Mapa'!$Q$174=T$5,$C25&amp;" ","")</f>
        <v/>
      </c>
      <c r="U25" s="114" t="str">
        <f>IF('2.Mapa'!$Q$174=U$5,$C25&amp;" ","")</f>
        <v/>
      </c>
      <c r="V25" s="114" t="str">
        <f>IF('2.Mapa'!$Q$174=V$5,$C25&amp;" ","")</f>
        <v/>
      </c>
      <c r="W25" s="114" t="str">
        <f>IF('2.Mapa'!$Q$174=W$5,$C25&amp;" ","")</f>
        <v/>
      </c>
      <c r="X25" s="115" t="str">
        <f>IF('2.Mapa'!$Q$174=X$5,$C25&amp;" ","")</f>
        <v/>
      </c>
      <c r="Y25" s="115" t="str">
        <f>IF('2.Mapa'!$Q$174=Y$5,$C25&amp;" ","")</f>
        <v/>
      </c>
      <c r="Z25" s="115" t="str">
        <f>IF('2.Mapa'!$Q$174=Z$5,$C25&amp;" ","")</f>
        <v/>
      </c>
      <c r="AA25" s="115" t="str">
        <f>IF('2.Mapa'!$Q$174=AA$5,$C25&amp;" ","")</f>
        <v/>
      </c>
      <c r="AB25" s="115" t="str">
        <f>IF('2.Mapa'!$Q$174=AB$5,$C25&amp;" ","")</f>
        <v/>
      </c>
      <c r="AC25" s="110" t="str">
        <f>'2.Mapa'!B$174&amp;"-r"</f>
        <v>-r</v>
      </c>
      <c r="AD25" s="112" t="str">
        <f>IF('2.Mapa'!$AO$174=AD$5,$AC25&amp;" ","")</f>
        <v/>
      </c>
      <c r="AE25" s="112" t="str">
        <f>IF('2.Mapa'!$AO$174=AE$5,$AC25&amp;" ","")</f>
        <v/>
      </c>
      <c r="AF25" s="112" t="str">
        <f>IF('2.Mapa'!$AO$174=AF$5,$AC25&amp;" ","")</f>
        <v/>
      </c>
      <c r="AG25" s="113" t="str">
        <f>IF('2.Mapa'!$AO$174=AG$5,$AC25&amp;" ","")</f>
        <v/>
      </c>
      <c r="AH25" s="113" t="str">
        <f>IF('2.Mapa'!$AO$174=AH$5,$AC25&amp;" ","")</f>
        <v/>
      </c>
      <c r="AI25" s="113" t="str">
        <f>IF('2.Mapa'!$AO$174=AI$5,$AC25&amp;" ","")</f>
        <v/>
      </c>
      <c r="AJ25" s="113" t="str">
        <f>IF('2.Mapa'!$AO$174=AJ$5,$AC25&amp;" ","")</f>
        <v/>
      </c>
      <c r="AK25" s="113" t="str">
        <f>IF('2.Mapa'!$AO$174=AK$5,$AC25&amp;" ","")</f>
        <v/>
      </c>
      <c r="AL25" s="113" t="str">
        <f>IF('2.Mapa'!$AO$174=AL$5,$AC25&amp;" ","")</f>
        <v/>
      </c>
      <c r="AM25" s="113" t="str">
        <f>IF('2.Mapa'!$AO$174=AM$5,$AC25&amp;" ","")</f>
        <v/>
      </c>
      <c r="AN25" s="113" t="str">
        <f>IF('2.Mapa'!$AO$174=AN$5,$AC25&amp;" ","")</f>
        <v/>
      </c>
      <c r="AO25" s="114" t="str">
        <f>IF('2.Mapa'!$AO$174=AO$5,$AC25&amp;" ","")</f>
        <v/>
      </c>
      <c r="AP25" s="114" t="str">
        <f>IF('2.Mapa'!$AO$174=AP$5,$AC25&amp;" ","")</f>
        <v/>
      </c>
      <c r="AQ25" s="114" t="str">
        <f>IF('2.Mapa'!$AO$174=AQ$5,$AC25&amp;" ","")</f>
        <v/>
      </c>
      <c r="AR25" s="114" t="str">
        <f>IF('2.Mapa'!$AO$174=AR$5,$AC25&amp;" ","")</f>
        <v/>
      </c>
      <c r="AS25" s="114" t="str">
        <f>IF('2.Mapa'!$AO$174=AS$5,$AC25&amp;" ","")</f>
        <v/>
      </c>
      <c r="AT25" s="114" t="str">
        <f>IF('2.Mapa'!$AO$174=AT$5,$AC25&amp;" ","")</f>
        <v/>
      </c>
      <c r="AU25" s="114" t="str">
        <f>IF('2.Mapa'!$AO$174=AU$5,$AC25&amp;" ","")</f>
        <v/>
      </c>
      <c r="AV25" s="114" t="str">
        <f>IF('2.Mapa'!$AO$174=AV$5,$AC25&amp;" ","")</f>
        <v/>
      </c>
      <c r="AW25" s="114" t="str">
        <f>IF('2.Mapa'!$AO$174=AW$5,$AC25&amp;" ","")</f>
        <v/>
      </c>
      <c r="AX25" s="115" t="str">
        <f>IF('2.Mapa'!$AO$174=AX$5,$AC25&amp;" ","")</f>
        <v/>
      </c>
      <c r="AY25" s="115" t="str">
        <f>IF('2.Mapa'!$AO$174=AY$5,$AC25&amp;" ","")</f>
        <v/>
      </c>
      <c r="AZ25" s="115" t="str">
        <f>IF('2.Mapa'!$AO$174=AZ$5,$AC25&amp;" ","")</f>
        <v/>
      </c>
      <c r="BA25" s="115" t="str">
        <f>IF('2.Mapa'!$AO$174=BA$5,$AC25&amp;" ","")</f>
        <v/>
      </c>
      <c r="BB25" s="115" t="str">
        <f>IF('2.Mapa'!$AO$174=BB$5,$AC25&amp;" ","")</f>
        <v/>
      </c>
      <c r="BC25" s="116"/>
    </row>
    <row r="26" spans="1:55" x14ac:dyDescent="0.25">
      <c r="A26" s="107">
        <f t="shared" si="0"/>
        <v>126</v>
      </c>
      <c r="B26" s="111">
        <f>'2.Mapa'!A$180</f>
        <v>0</v>
      </c>
      <c r="C26" s="110" t="str">
        <f>'2.Mapa'!B$180&amp;"-i"</f>
        <v>-i</v>
      </c>
      <c r="D26" s="112" t="str">
        <f>IF('2.Mapa'!$Q$180=D$5,$C26&amp;" ","")</f>
        <v/>
      </c>
      <c r="E26" s="112" t="str">
        <f>IF('2.Mapa'!$Q$180=E$5,$C26&amp;" ","")</f>
        <v/>
      </c>
      <c r="F26" s="112" t="str">
        <f>IF('2.Mapa'!$Q$180=F$5,$C26&amp;" ","")</f>
        <v/>
      </c>
      <c r="G26" s="113" t="str">
        <f>IF('2.Mapa'!$Q$180=G$5,$C26&amp;" ","")</f>
        <v/>
      </c>
      <c r="H26" s="113" t="str">
        <f>IF('2.Mapa'!$Q$180=H$5,$C26&amp;" ","")</f>
        <v/>
      </c>
      <c r="I26" s="113" t="str">
        <f>IF('2.Mapa'!$Q$180=I$5,$C26&amp;" ","")</f>
        <v/>
      </c>
      <c r="J26" s="113" t="str">
        <f>IF('2.Mapa'!$Q$180=J$5,$C26&amp;" ","")</f>
        <v/>
      </c>
      <c r="K26" s="113" t="str">
        <f>IF('2.Mapa'!$Q$180=K$5,$C26&amp;" ","")</f>
        <v/>
      </c>
      <c r="L26" s="113" t="str">
        <f>IF('2.Mapa'!$Q$180=L$5,$C26&amp;" ","")</f>
        <v/>
      </c>
      <c r="M26" s="113" t="str">
        <f>IF('2.Mapa'!$Q$180=M$5,$C26&amp;" ","")</f>
        <v/>
      </c>
      <c r="N26" s="113" t="str">
        <f>IF('2.Mapa'!$Q$180=N$5,$C26&amp;" ","")</f>
        <v/>
      </c>
      <c r="O26" s="114" t="str">
        <f>IF('2.Mapa'!$Q$180=O$5,$C26&amp;" ","")</f>
        <v/>
      </c>
      <c r="P26" s="114" t="str">
        <f>IF('2.Mapa'!$Q$180=P$5,$C26&amp;" ","")</f>
        <v/>
      </c>
      <c r="Q26" s="114" t="str">
        <f>IF('2.Mapa'!$Q$180=Q$5,$C26&amp;" ","")</f>
        <v/>
      </c>
      <c r="R26" s="114" t="str">
        <f>IF('2.Mapa'!$Q$180=R$5,$C26&amp;" ","")</f>
        <v/>
      </c>
      <c r="S26" s="114" t="str">
        <f>IF('2.Mapa'!$Q$180=S$5,$C26&amp;" ","")</f>
        <v/>
      </c>
      <c r="T26" s="114" t="str">
        <f>IF('2.Mapa'!$Q$180=T$5,$C26&amp;" ","")</f>
        <v/>
      </c>
      <c r="U26" s="114" t="str">
        <f>IF('2.Mapa'!$Q$180=U$5,$C26&amp;" ","")</f>
        <v/>
      </c>
      <c r="V26" s="114" t="str">
        <f>IF('2.Mapa'!$Q$180=V$5,$C26&amp;" ","")</f>
        <v/>
      </c>
      <c r="W26" s="114" t="str">
        <f>IF('2.Mapa'!$Q$180=W$5,$C26&amp;" ","")</f>
        <v/>
      </c>
      <c r="X26" s="115" t="str">
        <f>IF('2.Mapa'!$Q$180=X$5,$C26&amp;" ","")</f>
        <v/>
      </c>
      <c r="Y26" s="115" t="str">
        <f>IF('2.Mapa'!$Q$180=Y$5,$C26&amp;" ","")</f>
        <v/>
      </c>
      <c r="Z26" s="115" t="str">
        <f>IF('2.Mapa'!$Q$180=Z$5,$C26&amp;" ","")</f>
        <v/>
      </c>
      <c r="AA26" s="115" t="str">
        <f>IF('2.Mapa'!$Q$180=AA$5,$C26&amp;" ","")</f>
        <v/>
      </c>
      <c r="AB26" s="115" t="str">
        <f>IF('2.Mapa'!$Q$180=AB$5,$C26&amp;" ","")</f>
        <v/>
      </c>
      <c r="AC26" s="110" t="str">
        <f>'2.Mapa'!B$180&amp;"-r"</f>
        <v>-r</v>
      </c>
      <c r="AD26" s="112" t="str">
        <f>IF('2.Mapa'!$AO$180=AD$5,$AC26&amp;" ","")</f>
        <v/>
      </c>
      <c r="AE26" s="112" t="str">
        <f>IF('2.Mapa'!$AO$180=AE$5,$AC26&amp;" ","")</f>
        <v/>
      </c>
      <c r="AF26" s="112" t="str">
        <f>IF('2.Mapa'!$AO$180=AF$5,$AC26&amp;" ","")</f>
        <v/>
      </c>
      <c r="AG26" s="113" t="str">
        <f>IF('2.Mapa'!$AO$180=AG$5,$AC26&amp;" ","")</f>
        <v/>
      </c>
      <c r="AH26" s="113" t="str">
        <f>IF('2.Mapa'!$AO$180=AH$5,$AC26&amp;" ","")</f>
        <v/>
      </c>
      <c r="AI26" s="113" t="str">
        <f>IF('2.Mapa'!$AO$180=AI$5,$AC26&amp;" ","")</f>
        <v/>
      </c>
      <c r="AJ26" s="113" t="str">
        <f>IF('2.Mapa'!$AO$180=AJ$5,$AC26&amp;" ","")</f>
        <v/>
      </c>
      <c r="AK26" s="113" t="str">
        <f>IF('2.Mapa'!$AO$180=AK$5,$AC26&amp;" ","")</f>
        <v/>
      </c>
      <c r="AL26" s="113" t="str">
        <f>IF('2.Mapa'!$AO$180=AL$5,$AC26&amp;" ","")</f>
        <v/>
      </c>
      <c r="AM26" s="113" t="str">
        <f>IF('2.Mapa'!$AO$180=AM$5,$AC26&amp;" ","")</f>
        <v/>
      </c>
      <c r="AN26" s="113" t="str">
        <f>IF('2.Mapa'!$AO$180=AN$5,$AC26&amp;" ","")</f>
        <v/>
      </c>
      <c r="AO26" s="114" t="str">
        <f>IF('2.Mapa'!$AO$180=AO$5,$AC26&amp;" ","")</f>
        <v/>
      </c>
      <c r="AP26" s="114" t="str">
        <f>IF('2.Mapa'!$AO$180=AP$5,$AC26&amp;" ","")</f>
        <v/>
      </c>
      <c r="AQ26" s="114" t="str">
        <f>IF('2.Mapa'!$AO$180=AQ$5,$AC26&amp;" ","")</f>
        <v/>
      </c>
      <c r="AR26" s="114" t="str">
        <f>IF('2.Mapa'!$AO$180=AR$5,$AC26&amp;" ","")</f>
        <v/>
      </c>
      <c r="AS26" s="114" t="str">
        <f>IF('2.Mapa'!$AO$180=AS$5,$AC26&amp;" ","")</f>
        <v/>
      </c>
      <c r="AT26" s="114" t="str">
        <f>IF('2.Mapa'!$AO$180=AT$5,$AC26&amp;" ","")</f>
        <v/>
      </c>
      <c r="AU26" s="114" t="str">
        <f>IF('2.Mapa'!$AO$180=AU$5,$AC26&amp;" ","")</f>
        <v/>
      </c>
      <c r="AV26" s="114" t="str">
        <f>IF('2.Mapa'!$AO$180=AV$5,$AC26&amp;" ","")</f>
        <v/>
      </c>
      <c r="AW26" s="114" t="str">
        <f>IF('2.Mapa'!$AO$180=AW$5,$AC26&amp;" ","")</f>
        <v/>
      </c>
      <c r="AX26" s="115" t="str">
        <f>IF('2.Mapa'!$AO$180=AX$5,$AC26&amp;" ","")</f>
        <v/>
      </c>
      <c r="AY26" s="115" t="str">
        <f>IF('2.Mapa'!$AO$180=AY$5,$AC26&amp;" ","")</f>
        <v/>
      </c>
      <c r="AZ26" s="115" t="str">
        <f>IF('2.Mapa'!$AO$180=AZ$5,$AC26&amp;" ","")</f>
        <v/>
      </c>
      <c r="BA26" s="115" t="str">
        <f>IF('2.Mapa'!$AO$180=BA$5,$AC26&amp;" ","")</f>
        <v/>
      </c>
      <c r="BB26" s="115" t="str">
        <f>IF('2.Mapa'!$AO$180=BB$5,$AC26&amp;" ","")</f>
        <v/>
      </c>
      <c r="BC26" s="116"/>
    </row>
    <row r="27" spans="1:55" x14ac:dyDescent="0.25">
      <c r="A27" s="107">
        <f t="shared" si="0"/>
        <v>132</v>
      </c>
      <c r="B27" s="111">
        <f>'2.Mapa'!A$186</f>
        <v>0</v>
      </c>
      <c r="C27" s="110" t="str">
        <f>'2.Mapa'!B$186&amp;"-i"</f>
        <v>-i</v>
      </c>
      <c r="D27" s="112" t="str">
        <f>IF('2.Mapa'!$Q$186=D$5,$C27&amp;" ","")</f>
        <v/>
      </c>
      <c r="E27" s="112" t="str">
        <f>IF('2.Mapa'!$Q$186=E$5,$C27&amp;" ","")</f>
        <v/>
      </c>
      <c r="F27" s="112" t="str">
        <f>IF('2.Mapa'!$Q$186=F$5,$C27&amp;" ","")</f>
        <v/>
      </c>
      <c r="G27" s="113" t="str">
        <f>IF('2.Mapa'!$Q$186=G$5,$C27&amp;" ","")</f>
        <v/>
      </c>
      <c r="H27" s="113" t="str">
        <f>IF('2.Mapa'!$Q$186=H$5,$C27&amp;" ","")</f>
        <v/>
      </c>
      <c r="I27" s="113" t="str">
        <f>IF('2.Mapa'!$Q$186=I$5,$C27&amp;" ","")</f>
        <v/>
      </c>
      <c r="J27" s="113" t="str">
        <f>IF('2.Mapa'!$Q$186=J$5,$C27&amp;" ","")</f>
        <v/>
      </c>
      <c r="K27" s="113" t="str">
        <f>IF('2.Mapa'!$Q$186=K$5,$C27&amp;" ","")</f>
        <v/>
      </c>
      <c r="L27" s="113" t="str">
        <f>IF('2.Mapa'!$Q$186=L$5,$C27&amp;" ","")</f>
        <v/>
      </c>
      <c r="M27" s="113" t="str">
        <f>IF('2.Mapa'!$Q$186=M$5,$C27&amp;" ","")</f>
        <v/>
      </c>
      <c r="N27" s="113" t="str">
        <f>IF('2.Mapa'!$Q$186=N$5,$C27&amp;" ","")</f>
        <v/>
      </c>
      <c r="O27" s="114" t="str">
        <f>IF('2.Mapa'!$Q$186=O$5,$C27&amp;" ","")</f>
        <v/>
      </c>
      <c r="P27" s="114" t="str">
        <f>IF('2.Mapa'!$Q$186=P$5,$C27&amp;" ","")</f>
        <v/>
      </c>
      <c r="Q27" s="114" t="str">
        <f>IF('2.Mapa'!$Q$186=Q$5,$C27&amp;" ","")</f>
        <v/>
      </c>
      <c r="R27" s="114" t="str">
        <f>IF('2.Mapa'!$Q$186=R$5,$C27&amp;" ","")</f>
        <v/>
      </c>
      <c r="S27" s="114" t="str">
        <f>IF('2.Mapa'!$Q$186=S$5,$C27&amp;" ","")</f>
        <v/>
      </c>
      <c r="T27" s="114" t="str">
        <f>IF('2.Mapa'!$Q$186=T$5,$C27&amp;" ","")</f>
        <v/>
      </c>
      <c r="U27" s="114" t="str">
        <f>IF('2.Mapa'!$Q$186=U$5,$C27&amp;" ","")</f>
        <v/>
      </c>
      <c r="V27" s="114" t="str">
        <f>IF('2.Mapa'!$Q$186=V$5,$C27&amp;" ","")</f>
        <v/>
      </c>
      <c r="W27" s="114" t="str">
        <f>IF('2.Mapa'!$Q$186=W$5,$C27&amp;" ","")</f>
        <v/>
      </c>
      <c r="X27" s="115" t="str">
        <f>IF('2.Mapa'!$Q$186=X$5,$C27&amp;" ","")</f>
        <v/>
      </c>
      <c r="Y27" s="115" t="str">
        <f>IF('2.Mapa'!$Q$186=Y$5,$C27&amp;" ","")</f>
        <v/>
      </c>
      <c r="Z27" s="115" t="str">
        <f>IF('2.Mapa'!$Q$186=Z$5,$C27&amp;" ","")</f>
        <v/>
      </c>
      <c r="AA27" s="115" t="str">
        <f>IF('2.Mapa'!$Q$186=AA$5,$C27&amp;" ","")</f>
        <v/>
      </c>
      <c r="AB27" s="115" t="str">
        <f>IF('2.Mapa'!$Q$186=AB$5,$C27&amp;" ","")</f>
        <v/>
      </c>
      <c r="AC27" s="110" t="str">
        <f>'2.Mapa'!B$186&amp;"-r"</f>
        <v>-r</v>
      </c>
      <c r="AD27" s="112" t="str">
        <f>IF('2.Mapa'!$AO$186=AD$5,$AC27&amp;" ","")</f>
        <v/>
      </c>
      <c r="AE27" s="112" t="str">
        <f>IF('2.Mapa'!$AO$186=AE$5,$AC27&amp;" ","")</f>
        <v/>
      </c>
      <c r="AF27" s="112" t="str">
        <f>IF('2.Mapa'!$AO$186=AF$5,$AC27&amp;" ","")</f>
        <v/>
      </c>
      <c r="AG27" s="113" t="str">
        <f>IF('2.Mapa'!$AO$186=AG$5,$AC27&amp;" ","")</f>
        <v/>
      </c>
      <c r="AH27" s="113" t="str">
        <f>IF('2.Mapa'!$AO$186=AH$5,$AC27&amp;" ","")</f>
        <v/>
      </c>
      <c r="AI27" s="113" t="str">
        <f>IF('2.Mapa'!$AO$186=AI$5,$AC27&amp;" ","")</f>
        <v/>
      </c>
      <c r="AJ27" s="113" t="str">
        <f>IF('2.Mapa'!$AO$186=AJ$5,$AC27&amp;" ","")</f>
        <v/>
      </c>
      <c r="AK27" s="113" t="str">
        <f>IF('2.Mapa'!$AO$186=AK$5,$AC27&amp;" ","")</f>
        <v/>
      </c>
      <c r="AL27" s="113" t="str">
        <f>IF('2.Mapa'!$AO$186=AL$5,$AC27&amp;" ","")</f>
        <v/>
      </c>
      <c r="AM27" s="113" t="str">
        <f>IF('2.Mapa'!$AO$186=AM$5,$AC27&amp;" ","")</f>
        <v/>
      </c>
      <c r="AN27" s="113" t="str">
        <f>IF('2.Mapa'!$AO$186=AN$5,$AC27&amp;" ","")</f>
        <v/>
      </c>
      <c r="AO27" s="114" t="str">
        <f>IF('2.Mapa'!$AO$186=AO$5,$AC27&amp;" ","")</f>
        <v/>
      </c>
      <c r="AP27" s="114" t="str">
        <f>IF('2.Mapa'!$AO$186=AP$5,$AC27&amp;" ","")</f>
        <v/>
      </c>
      <c r="AQ27" s="114" t="str">
        <f>IF('2.Mapa'!$AO$186=AQ$5,$AC27&amp;" ","")</f>
        <v/>
      </c>
      <c r="AR27" s="114" t="str">
        <f>IF('2.Mapa'!$AO$186=AR$5,$AC27&amp;" ","")</f>
        <v/>
      </c>
      <c r="AS27" s="114" t="str">
        <f>IF('2.Mapa'!$AO$186=AS$5,$AC27&amp;" ","")</f>
        <v/>
      </c>
      <c r="AT27" s="114" t="str">
        <f>IF('2.Mapa'!$AO$186=AT$5,$AC27&amp;" ","")</f>
        <v/>
      </c>
      <c r="AU27" s="114" t="str">
        <f>IF('2.Mapa'!$AO$186=AU$5,$AC27&amp;" ","")</f>
        <v/>
      </c>
      <c r="AV27" s="114" t="str">
        <f>IF('2.Mapa'!$AO$186=AV$5,$AC27&amp;" ","")</f>
        <v/>
      </c>
      <c r="AW27" s="114" t="str">
        <f>IF('2.Mapa'!$AO$186=AW$5,$AC27&amp;" ","")</f>
        <v/>
      </c>
      <c r="AX27" s="115" t="str">
        <f>IF('2.Mapa'!$AO$186=AX$5,$AC27&amp;" ","")</f>
        <v/>
      </c>
      <c r="AY27" s="115" t="str">
        <f>IF('2.Mapa'!$AO$186=AY$5,$AC27&amp;" ","")</f>
        <v/>
      </c>
      <c r="AZ27" s="115" t="str">
        <f>IF('2.Mapa'!$AO$186=AZ$5,$AC27&amp;" ","")</f>
        <v/>
      </c>
      <c r="BA27" s="115" t="str">
        <f>IF('2.Mapa'!$AO$186=BA$5,$AC27&amp;" ","")</f>
        <v/>
      </c>
      <c r="BB27" s="115" t="str">
        <f>IF('2.Mapa'!$AO$186=BB$5,$AC27&amp;" ","")</f>
        <v/>
      </c>
      <c r="BC27" s="116"/>
    </row>
    <row r="28" spans="1:55" x14ac:dyDescent="0.25">
      <c r="A28" s="107">
        <f t="shared" si="0"/>
        <v>138</v>
      </c>
      <c r="B28" s="111">
        <f>'2.Mapa'!A$192</f>
        <v>0</v>
      </c>
      <c r="C28" s="110" t="str">
        <f>'2.Mapa'!B$192&amp;"-i"</f>
        <v>-i</v>
      </c>
      <c r="D28" s="112" t="str">
        <f>IF('2.Mapa'!$Q$192=D$5,$C28&amp;" ","")</f>
        <v/>
      </c>
      <c r="E28" s="112" t="str">
        <f>IF('2.Mapa'!$Q$192=E$5,$C28&amp;" ","")</f>
        <v/>
      </c>
      <c r="F28" s="112" t="str">
        <f>IF('2.Mapa'!$Q$192=F$5,$C28&amp;" ","")</f>
        <v/>
      </c>
      <c r="G28" s="113" t="str">
        <f>IF('2.Mapa'!$Q$192=G$5,$C28&amp;" ","")</f>
        <v/>
      </c>
      <c r="H28" s="113" t="str">
        <f>IF('2.Mapa'!$Q$192=H$5,$C28&amp;" ","")</f>
        <v/>
      </c>
      <c r="I28" s="113" t="str">
        <f>IF('2.Mapa'!$Q$192=I$5,$C28&amp;" ","")</f>
        <v/>
      </c>
      <c r="J28" s="113" t="str">
        <f>IF('2.Mapa'!$Q$192=J$5,$C28&amp;" ","")</f>
        <v/>
      </c>
      <c r="K28" s="113" t="str">
        <f>IF('2.Mapa'!$Q$192=K$5,$C28&amp;" ","")</f>
        <v/>
      </c>
      <c r="L28" s="113" t="str">
        <f>IF('2.Mapa'!$Q$192=L$5,$C28&amp;" ","")</f>
        <v/>
      </c>
      <c r="M28" s="113" t="str">
        <f>IF('2.Mapa'!$Q$192=M$5,$C28&amp;" ","")</f>
        <v/>
      </c>
      <c r="N28" s="113" t="str">
        <f>IF('2.Mapa'!$Q$192=N$5,$C28&amp;" ","")</f>
        <v/>
      </c>
      <c r="O28" s="114" t="str">
        <f>IF('2.Mapa'!$Q$192=O$5,$C28&amp;" ","")</f>
        <v/>
      </c>
      <c r="P28" s="114" t="str">
        <f>IF('2.Mapa'!$Q$192=P$5,$C28&amp;" ","")</f>
        <v/>
      </c>
      <c r="Q28" s="114" t="str">
        <f>IF('2.Mapa'!$Q$192=Q$5,$C28&amp;" ","")</f>
        <v/>
      </c>
      <c r="R28" s="114" t="str">
        <f>IF('2.Mapa'!$Q$192=R$5,$C28&amp;" ","")</f>
        <v/>
      </c>
      <c r="S28" s="114" t="str">
        <f>IF('2.Mapa'!$Q$192=S$5,$C28&amp;" ","")</f>
        <v/>
      </c>
      <c r="T28" s="114" t="str">
        <f>IF('2.Mapa'!$Q$192=T$5,$C28&amp;" ","")</f>
        <v/>
      </c>
      <c r="U28" s="114" t="str">
        <f>IF('2.Mapa'!$Q$192=U$5,$C28&amp;" ","")</f>
        <v/>
      </c>
      <c r="V28" s="114" t="str">
        <f>IF('2.Mapa'!$Q$192=V$5,$C28&amp;" ","")</f>
        <v/>
      </c>
      <c r="W28" s="114" t="str">
        <f>IF('2.Mapa'!$Q$192=W$5,$C28&amp;" ","")</f>
        <v/>
      </c>
      <c r="X28" s="115" t="str">
        <f>IF('2.Mapa'!$Q$192=X$5,$C28&amp;" ","")</f>
        <v/>
      </c>
      <c r="Y28" s="115" t="str">
        <f>IF('2.Mapa'!$Q$192=Y$5,$C28&amp;" ","")</f>
        <v/>
      </c>
      <c r="Z28" s="115" t="str">
        <f>IF('2.Mapa'!$Q$192=Z$5,$C28&amp;" ","")</f>
        <v/>
      </c>
      <c r="AA28" s="115" t="str">
        <f>IF('2.Mapa'!$Q$192=AA$5,$C28&amp;" ","")</f>
        <v/>
      </c>
      <c r="AB28" s="115" t="str">
        <f>IF('2.Mapa'!$Q$192=AB$5,$C28&amp;" ","")</f>
        <v/>
      </c>
      <c r="AC28" s="110" t="str">
        <f>'2.Mapa'!B$192&amp;"-r"</f>
        <v>-r</v>
      </c>
      <c r="AD28" s="112" t="str">
        <f>IF('2.Mapa'!$AO$192=AD$5,$AC28&amp;" ","")</f>
        <v/>
      </c>
      <c r="AE28" s="112" t="str">
        <f>IF('2.Mapa'!$AO$192=AE$5,$AC28&amp;" ","")</f>
        <v/>
      </c>
      <c r="AF28" s="112" t="str">
        <f>IF('2.Mapa'!$AO$192=AF$5,$AC28&amp;" ","")</f>
        <v/>
      </c>
      <c r="AG28" s="113" t="str">
        <f>IF('2.Mapa'!$AO$192=AG$5,$AC28&amp;" ","")</f>
        <v/>
      </c>
      <c r="AH28" s="113" t="str">
        <f>IF('2.Mapa'!$AO$192=AH$5,$AC28&amp;" ","")</f>
        <v/>
      </c>
      <c r="AI28" s="113" t="str">
        <f>IF('2.Mapa'!$AO$192=AI$5,$AC28&amp;" ","")</f>
        <v/>
      </c>
      <c r="AJ28" s="113" t="str">
        <f>IF('2.Mapa'!$AO$192=AJ$5,$AC28&amp;" ","")</f>
        <v/>
      </c>
      <c r="AK28" s="113" t="str">
        <f>IF('2.Mapa'!$AO$192=AK$5,$AC28&amp;" ","")</f>
        <v/>
      </c>
      <c r="AL28" s="113" t="str">
        <f>IF('2.Mapa'!$AO$192=AL$5,$AC28&amp;" ","")</f>
        <v/>
      </c>
      <c r="AM28" s="113" t="str">
        <f>IF('2.Mapa'!$AO$192=AM$5,$AC28&amp;" ","")</f>
        <v/>
      </c>
      <c r="AN28" s="113" t="str">
        <f>IF('2.Mapa'!$AO$192=AN$5,$AC28&amp;" ","")</f>
        <v/>
      </c>
      <c r="AO28" s="114" t="str">
        <f>IF('2.Mapa'!$AO$192=AO$5,$AC28&amp;" ","")</f>
        <v/>
      </c>
      <c r="AP28" s="114" t="str">
        <f>IF('2.Mapa'!$AO$192=AP$5,$AC28&amp;" ","")</f>
        <v/>
      </c>
      <c r="AQ28" s="114" t="str">
        <f>IF('2.Mapa'!$AO$192=AQ$5,$AC28&amp;" ","")</f>
        <v/>
      </c>
      <c r="AR28" s="114" t="str">
        <f>IF('2.Mapa'!$AO$192=AR$5,$AC28&amp;" ","")</f>
        <v/>
      </c>
      <c r="AS28" s="114" t="str">
        <f>IF('2.Mapa'!$AO$192=AS$5,$AC28&amp;" ","")</f>
        <v/>
      </c>
      <c r="AT28" s="114" t="str">
        <f>IF('2.Mapa'!$AO$192=AT$5,$AC28&amp;" ","")</f>
        <v/>
      </c>
      <c r="AU28" s="114" t="str">
        <f>IF('2.Mapa'!$AO$192=AU$5,$AC28&amp;" ","")</f>
        <v/>
      </c>
      <c r="AV28" s="114" t="str">
        <f>IF('2.Mapa'!$AO$192=AV$5,$AC28&amp;" ","")</f>
        <v/>
      </c>
      <c r="AW28" s="114" t="str">
        <f>IF('2.Mapa'!$AO$192=AW$5,$AC28&amp;" ","")</f>
        <v/>
      </c>
      <c r="AX28" s="115" t="str">
        <f>IF('2.Mapa'!$AO$192=AX$5,$AC28&amp;" ","")</f>
        <v/>
      </c>
      <c r="AY28" s="115" t="str">
        <f>IF('2.Mapa'!$AO$192=AY$5,$AC28&amp;" ","")</f>
        <v/>
      </c>
      <c r="AZ28" s="115" t="str">
        <f>IF('2.Mapa'!$AO$192=AZ$5,$AC28&amp;" ","")</f>
        <v/>
      </c>
      <c r="BA28" s="115" t="str">
        <f>IF('2.Mapa'!$AO$192=BA$5,$AC28&amp;" ","")</f>
        <v/>
      </c>
      <c r="BB28" s="115" t="str">
        <f>IF('2.Mapa'!$AO$192=BB$5,$AC28&amp;" ","")</f>
        <v/>
      </c>
      <c r="BC28" s="116"/>
    </row>
    <row r="29" spans="1:55" x14ac:dyDescent="0.25">
      <c r="A29" s="107">
        <f t="shared" si="0"/>
        <v>144</v>
      </c>
      <c r="B29" s="111">
        <f>'2.Mapa'!A$198</f>
        <v>0</v>
      </c>
      <c r="C29" s="110" t="str">
        <f>'2.Mapa'!B$198&amp;"-i"</f>
        <v>-i</v>
      </c>
      <c r="D29" s="112" t="str">
        <f>IF('2.Mapa'!$Q$198=D$5,$C29&amp;" ","")</f>
        <v/>
      </c>
      <c r="E29" s="112" t="str">
        <f>IF('2.Mapa'!$Q$198=E$5,$C29&amp;" ","")</f>
        <v/>
      </c>
      <c r="F29" s="112" t="str">
        <f>IF('2.Mapa'!$Q$198=F$5,$C29&amp;" ","")</f>
        <v/>
      </c>
      <c r="G29" s="113" t="str">
        <f>IF('2.Mapa'!$Q$198=G$5,$C29&amp;" ","")</f>
        <v/>
      </c>
      <c r="H29" s="113" t="str">
        <f>IF('2.Mapa'!$Q$198=H$5,$C29&amp;" ","")</f>
        <v/>
      </c>
      <c r="I29" s="113" t="str">
        <f>IF('2.Mapa'!$Q$198=I$5,$C29&amp;" ","")</f>
        <v/>
      </c>
      <c r="J29" s="113" t="str">
        <f>IF('2.Mapa'!$Q$198=J$5,$C29&amp;" ","")</f>
        <v/>
      </c>
      <c r="K29" s="113" t="str">
        <f>IF('2.Mapa'!$Q$198=K$5,$C29&amp;" ","")</f>
        <v/>
      </c>
      <c r="L29" s="113" t="str">
        <f>IF('2.Mapa'!$Q$198=L$5,$C29&amp;" ","")</f>
        <v/>
      </c>
      <c r="M29" s="113" t="str">
        <f>IF('2.Mapa'!$Q$198=M$5,$C29&amp;" ","")</f>
        <v/>
      </c>
      <c r="N29" s="113" t="str">
        <f>IF('2.Mapa'!$Q$198=N$5,$C29&amp;" ","")</f>
        <v/>
      </c>
      <c r="O29" s="114" t="str">
        <f>IF('2.Mapa'!$Q$198=O$5,$C29&amp;" ","")</f>
        <v/>
      </c>
      <c r="P29" s="114" t="str">
        <f>IF('2.Mapa'!$Q$198=P$5,$C29&amp;" ","")</f>
        <v/>
      </c>
      <c r="Q29" s="114" t="str">
        <f>IF('2.Mapa'!$Q$198=Q$5,$C29&amp;" ","")</f>
        <v/>
      </c>
      <c r="R29" s="114" t="str">
        <f>IF('2.Mapa'!$Q$198=R$5,$C29&amp;" ","")</f>
        <v/>
      </c>
      <c r="S29" s="114" t="str">
        <f>IF('2.Mapa'!$Q$198=S$5,$C29&amp;" ","")</f>
        <v/>
      </c>
      <c r="T29" s="114" t="str">
        <f>IF('2.Mapa'!$Q$198=T$5,$C29&amp;" ","")</f>
        <v/>
      </c>
      <c r="U29" s="114" t="str">
        <f>IF('2.Mapa'!$Q$198=U$5,$C29&amp;" ","")</f>
        <v/>
      </c>
      <c r="V29" s="114" t="str">
        <f>IF('2.Mapa'!$Q$198=V$5,$C29&amp;" ","")</f>
        <v/>
      </c>
      <c r="W29" s="114" t="str">
        <f>IF('2.Mapa'!$Q$198=W$5,$C29&amp;" ","")</f>
        <v/>
      </c>
      <c r="X29" s="115" t="str">
        <f>IF('2.Mapa'!$Q$198=X$5,$C29&amp;" ","")</f>
        <v/>
      </c>
      <c r="Y29" s="115" t="str">
        <f>IF('2.Mapa'!$Q$198=Y$5,$C29&amp;" ","")</f>
        <v/>
      </c>
      <c r="Z29" s="115" t="str">
        <f>IF('2.Mapa'!$Q$198=Z$5,$C29&amp;" ","")</f>
        <v/>
      </c>
      <c r="AA29" s="115" t="str">
        <f>IF('2.Mapa'!$Q$198=AA$5,$C29&amp;" ","")</f>
        <v/>
      </c>
      <c r="AB29" s="115" t="str">
        <f>IF('2.Mapa'!$Q$198=AB$5,$C29&amp;" ","")</f>
        <v/>
      </c>
      <c r="AC29" s="110" t="str">
        <f>'2.Mapa'!B$198&amp;"-r"</f>
        <v>-r</v>
      </c>
      <c r="AD29" s="112" t="str">
        <f>IF('2.Mapa'!$AO$198=AD$5,$AC29&amp;" ","")</f>
        <v/>
      </c>
      <c r="AE29" s="112" t="str">
        <f>IF('2.Mapa'!$AO$198=AE$5,$AC29&amp;" ","")</f>
        <v/>
      </c>
      <c r="AF29" s="112" t="str">
        <f>IF('2.Mapa'!$AO$198=AF$5,$AC29&amp;" ","")</f>
        <v/>
      </c>
      <c r="AG29" s="113" t="str">
        <f>IF('2.Mapa'!$AO$198=AG$5,$AC29&amp;" ","")</f>
        <v/>
      </c>
      <c r="AH29" s="113" t="str">
        <f>IF('2.Mapa'!$AO$198=AH$5,$AC29&amp;" ","")</f>
        <v/>
      </c>
      <c r="AI29" s="113" t="str">
        <f>IF('2.Mapa'!$AO$198=AI$5,$AC29&amp;" ","")</f>
        <v/>
      </c>
      <c r="AJ29" s="113" t="str">
        <f>IF('2.Mapa'!$AO$198=AJ$5,$AC29&amp;" ","")</f>
        <v/>
      </c>
      <c r="AK29" s="113" t="str">
        <f>IF('2.Mapa'!$AO$198=AK$5,$AC29&amp;" ","")</f>
        <v/>
      </c>
      <c r="AL29" s="113" t="str">
        <f>IF('2.Mapa'!$AO$198=AL$5,$AC29&amp;" ","")</f>
        <v/>
      </c>
      <c r="AM29" s="113" t="str">
        <f>IF('2.Mapa'!$AO$198=AM$5,$AC29&amp;" ","")</f>
        <v/>
      </c>
      <c r="AN29" s="113" t="str">
        <f>IF('2.Mapa'!$AO$198=AN$5,$AC29&amp;" ","")</f>
        <v/>
      </c>
      <c r="AO29" s="114" t="str">
        <f>IF('2.Mapa'!$AO$198=AO$5,$AC29&amp;" ","")</f>
        <v/>
      </c>
      <c r="AP29" s="114" t="str">
        <f>IF('2.Mapa'!$AO$198=AP$5,$AC29&amp;" ","")</f>
        <v/>
      </c>
      <c r="AQ29" s="114" t="str">
        <f>IF('2.Mapa'!$AO$198=AQ$5,$AC29&amp;" ","")</f>
        <v/>
      </c>
      <c r="AR29" s="114" t="str">
        <f>IF('2.Mapa'!$AO$198=AR$5,$AC29&amp;" ","")</f>
        <v/>
      </c>
      <c r="AS29" s="114" t="str">
        <f>IF('2.Mapa'!$AO$198=AS$5,$AC29&amp;" ","")</f>
        <v/>
      </c>
      <c r="AT29" s="114" t="str">
        <f>IF('2.Mapa'!$AO$198=AT$5,$AC29&amp;" ","")</f>
        <v/>
      </c>
      <c r="AU29" s="114" t="str">
        <f>IF('2.Mapa'!$AO$198=AU$5,$AC29&amp;" ","")</f>
        <v/>
      </c>
      <c r="AV29" s="114" t="str">
        <f>IF('2.Mapa'!$AO$198=AV$5,$AC29&amp;" ","")</f>
        <v/>
      </c>
      <c r="AW29" s="114" t="str">
        <f>IF('2.Mapa'!$AO$198=AW$5,$AC29&amp;" ","")</f>
        <v/>
      </c>
      <c r="AX29" s="115" t="str">
        <f>IF('2.Mapa'!$AO$198=AX$5,$AC29&amp;" ","")</f>
        <v/>
      </c>
      <c r="AY29" s="115" t="str">
        <f>IF('2.Mapa'!$AO$198=AY$5,$AC29&amp;" ","")</f>
        <v/>
      </c>
      <c r="AZ29" s="115" t="str">
        <f>IF('2.Mapa'!$AO$198=AZ$5,$AC29&amp;" ","")</f>
        <v/>
      </c>
      <c r="BA29" s="115" t="str">
        <f>IF('2.Mapa'!$AO$198=BA$5,$AC29&amp;" ","")</f>
        <v/>
      </c>
      <c r="BB29" s="115" t="str">
        <f>IF('2.Mapa'!$AO$198=BB$5,$AC29&amp;" ","")</f>
        <v/>
      </c>
      <c r="BC29" s="116"/>
    </row>
    <row r="30" spans="1:55" x14ac:dyDescent="0.25">
      <c r="A30" s="107">
        <f t="shared" si="0"/>
        <v>150</v>
      </c>
      <c r="B30" s="111">
        <f>'2.Mapa'!A$204</f>
        <v>0</v>
      </c>
      <c r="C30" s="110" t="str">
        <f>'2.Mapa'!B$204&amp;"-i"</f>
        <v>-i</v>
      </c>
      <c r="D30" s="112" t="str">
        <f>IF('2.Mapa'!$Q$204=D$5,$C30&amp;" ","")</f>
        <v/>
      </c>
      <c r="E30" s="112" t="str">
        <f>IF('2.Mapa'!$Q$204=E$5,$C30&amp;" ","")</f>
        <v/>
      </c>
      <c r="F30" s="112" t="str">
        <f>IF('2.Mapa'!$Q$204=F$5,$C30&amp;" ","")</f>
        <v/>
      </c>
      <c r="G30" s="113" t="str">
        <f>IF('2.Mapa'!$Q$204=G$5,$C30&amp;" ","")</f>
        <v/>
      </c>
      <c r="H30" s="113" t="str">
        <f>IF('2.Mapa'!$Q$204=H$5,$C30&amp;" ","")</f>
        <v/>
      </c>
      <c r="I30" s="113" t="str">
        <f>IF('2.Mapa'!$Q$204=I$5,$C30&amp;" ","")</f>
        <v/>
      </c>
      <c r="J30" s="113" t="str">
        <f>IF('2.Mapa'!$Q$204=J$5,$C30&amp;" ","")</f>
        <v/>
      </c>
      <c r="K30" s="113" t="str">
        <f>IF('2.Mapa'!$Q$204=K$5,$C30&amp;" ","")</f>
        <v/>
      </c>
      <c r="L30" s="113" t="str">
        <f>IF('2.Mapa'!$Q$204=L$5,$C30&amp;" ","")</f>
        <v/>
      </c>
      <c r="M30" s="113" t="str">
        <f>IF('2.Mapa'!$Q$204=M$5,$C30&amp;" ","")</f>
        <v/>
      </c>
      <c r="N30" s="113" t="str">
        <f>IF('2.Mapa'!$Q$204=N$5,$C30&amp;" ","")</f>
        <v/>
      </c>
      <c r="O30" s="114" t="str">
        <f>IF('2.Mapa'!$Q$204=O$5,$C30&amp;" ","")</f>
        <v/>
      </c>
      <c r="P30" s="114" t="str">
        <f>IF('2.Mapa'!$Q$204=P$5,$C30&amp;" ","")</f>
        <v/>
      </c>
      <c r="Q30" s="114" t="str">
        <f>IF('2.Mapa'!$Q$204=Q$5,$C30&amp;" ","")</f>
        <v/>
      </c>
      <c r="R30" s="114" t="str">
        <f>IF('2.Mapa'!$Q$204=R$5,$C30&amp;" ","")</f>
        <v/>
      </c>
      <c r="S30" s="114" t="str">
        <f>IF('2.Mapa'!$Q$204=S$5,$C30&amp;" ","")</f>
        <v/>
      </c>
      <c r="T30" s="114" t="str">
        <f>IF('2.Mapa'!$Q$204=T$5,$C30&amp;" ","")</f>
        <v/>
      </c>
      <c r="U30" s="114" t="str">
        <f>IF('2.Mapa'!$Q$204=U$5,$C30&amp;" ","")</f>
        <v/>
      </c>
      <c r="V30" s="114" t="str">
        <f>IF('2.Mapa'!$Q$204=V$5,$C30&amp;" ","")</f>
        <v/>
      </c>
      <c r="W30" s="114" t="str">
        <f>IF('2.Mapa'!$Q$204=W$5,$C30&amp;" ","")</f>
        <v/>
      </c>
      <c r="X30" s="115" t="str">
        <f>IF('2.Mapa'!$Q$204=X$5,$C30&amp;" ","")</f>
        <v/>
      </c>
      <c r="Y30" s="115" t="str">
        <f>IF('2.Mapa'!$Q$204=Y$5,$C30&amp;" ","")</f>
        <v/>
      </c>
      <c r="Z30" s="115" t="str">
        <f>IF('2.Mapa'!$Q$204=Z$5,$C30&amp;" ","")</f>
        <v/>
      </c>
      <c r="AA30" s="115" t="str">
        <f>IF('2.Mapa'!$Q$204=AA$5,$C30&amp;" ","")</f>
        <v/>
      </c>
      <c r="AB30" s="115" t="str">
        <f>IF('2.Mapa'!$Q$204=AB$5,$C30&amp;" ","")</f>
        <v/>
      </c>
      <c r="AC30" s="110" t="str">
        <f>'2.Mapa'!B$204&amp;"-r"</f>
        <v>-r</v>
      </c>
      <c r="AD30" s="112" t="str">
        <f>IF('2.Mapa'!$AO$204=AD$5,$AC30&amp;" ","")</f>
        <v/>
      </c>
      <c r="AE30" s="112" t="str">
        <f>IF('2.Mapa'!$AO$204=AE$5,$AC30&amp;" ","")</f>
        <v/>
      </c>
      <c r="AF30" s="112" t="str">
        <f>IF('2.Mapa'!$AO$204=AF$5,$AC30&amp;" ","")</f>
        <v/>
      </c>
      <c r="AG30" s="113" t="str">
        <f>IF('2.Mapa'!$AO$204=AG$5,$AC30&amp;" ","")</f>
        <v/>
      </c>
      <c r="AH30" s="113" t="str">
        <f>IF('2.Mapa'!$AO$204=AH$5,$AC30&amp;" ","")</f>
        <v/>
      </c>
      <c r="AI30" s="113" t="str">
        <f>IF('2.Mapa'!$AO$204=AI$5,$AC30&amp;" ","")</f>
        <v/>
      </c>
      <c r="AJ30" s="113" t="str">
        <f>IF('2.Mapa'!$AO$204=AJ$5,$AC30&amp;" ","")</f>
        <v/>
      </c>
      <c r="AK30" s="113" t="str">
        <f>IF('2.Mapa'!$AO$204=AK$5,$AC30&amp;" ","")</f>
        <v/>
      </c>
      <c r="AL30" s="113" t="str">
        <f>IF('2.Mapa'!$AO$204=AL$5,$AC30&amp;" ","")</f>
        <v/>
      </c>
      <c r="AM30" s="113" t="str">
        <f>IF('2.Mapa'!$AO$204=AM$5,$AC30&amp;" ","")</f>
        <v/>
      </c>
      <c r="AN30" s="113" t="str">
        <f>IF('2.Mapa'!$AO$204=AN$5,$AC30&amp;" ","")</f>
        <v/>
      </c>
      <c r="AO30" s="114" t="str">
        <f>IF('2.Mapa'!$AO$204=AO$5,$AC30&amp;" ","")</f>
        <v/>
      </c>
      <c r="AP30" s="114" t="str">
        <f>IF('2.Mapa'!$AO$204=AP$5,$AC30&amp;" ","")</f>
        <v/>
      </c>
      <c r="AQ30" s="114" t="str">
        <f>IF('2.Mapa'!$AO$204=AQ$5,$AC30&amp;" ","")</f>
        <v/>
      </c>
      <c r="AR30" s="114" t="str">
        <f>IF('2.Mapa'!$AO$204=AR$5,$AC30&amp;" ","")</f>
        <v/>
      </c>
      <c r="AS30" s="114" t="str">
        <f>IF('2.Mapa'!$AO$204=AS$5,$AC30&amp;" ","")</f>
        <v/>
      </c>
      <c r="AT30" s="114" t="str">
        <f>IF('2.Mapa'!$AO$204=AT$5,$AC30&amp;" ","")</f>
        <v/>
      </c>
      <c r="AU30" s="114" t="str">
        <f>IF('2.Mapa'!$AO$204=AU$5,$AC30&amp;" ","")</f>
        <v/>
      </c>
      <c r="AV30" s="114" t="str">
        <f>IF('2.Mapa'!$AO$204=AV$5,$AC30&amp;" ","")</f>
        <v/>
      </c>
      <c r="AW30" s="114" t="str">
        <f>IF('2.Mapa'!$AO$204=AW$5,$AC30&amp;" ","")</f>
        <v/>
      </c>
      <c r="AX30" s="115" t="str">
        <f>IF('2.Mapa'!$AO$204=AX$5,$AC30&amp;" ","")</f>
        <v/>
      </c>
      <c r="AY30" s="115" t="str">
        <f>IF('2.Mapa'!$AO$204=AY$5,$AC30&amp;" ","")</f>
        <v/>
      </c>
      <c r="AZ30" s="115" t="str">
        <f>IF('2.Mapa'!$AO$204=AZ$5,$AC30&amp;" ","")</f>
        <v/>
      </c>
      <c r="BA30" s="115" t="str">
        <f>IF('2.Mapa'!$AO$204=BA$5,$AC30&amp;" ","")</f>
        <v/>
      </c>
      <c r="BB30" s="115" t="str">
        <f>IF('2.Mapa'!$AO$204=BB$5,$AC30&amp;" ","")</f>
        <v/>
      </c>
      <c r="BC30" s="116"/>
    </row>
    <row r="31" spans="1:55" x14ac:dyDescent="0.25">
      <c r="A31" s="107">
        <f t="shared" si="0"/>
        <v>156</v>
      </c>
      <c r="B31" s="111">
        <f>'2.Mapa'!A$210</f>
        <v>0</v>
      </c>
      <c r="C31" s="110" t="str">
        <f>'2.Mapa'!B$210&amp;"-i"</f>
        <v>-i</v>
      </c>
      <c r="D31" s="112" t="str">
        <f>IF('2.Mapa'!$Q$210=D$5,$C31&amp;" ","")</f>
        <v/>
      </c>
      <c r="E31" s="112" t="str">
        <f>IF('2.Mapa'!$Q$210=E$5,$C31&amp;" ","")</f>
        <v/>
      </c>
      <c r="F31" s="112" t="str">
        <f>IF('2.Mapa'!$Q$210=F$5,$C31&amp;" ","")</f>
        <v/>
      </c>
      <c r="G31" s="113" t="str">
        <f>IF('2.Mapa'!$Q$210=G$5,$C31&amp;" ","")</f>
        <v/>
      </c>
      <c r="H31" s="113" t="str">
        <f>IF('2.Mapa'!$Q$210=H$5,$C31&amp;" ","")</f>
        <v/>
      </c>
      <c r="I31" s="113" t="str">
        <f>IF('2.Mapa'!$Q$210=I$5,$C31&amp;" ","")</f>
        <v/>
      </c>
      <c r="J31" s="113" t="str">
        <f>IF('2.Mapa'!$Q$210=J$5,$C31&amp;" ","")</f>
        <v/>
      </c>
      <c r="K31" s="113" t="str">
        <f>IF('2.Mapa'!$Q$210=K$5,$C31&amp;" ","")</f>
        <v/>
      </c>
      <c r="L31" s="113" t="str">
        <f>IF('2.Mapa'!$Q$210=L$5,$C31&amp;" ","")</f>
        <v/>
      </c>
      <c r="M31" s="113" t="str">
        <f>IF('2.Mapa'!$Q$210=M$5,$C31&amp;" ","")</f>
        <v/>
      </c>
      <c r="N31" s="113" t="str">
        <f>IF('2.Mapa'!$Q$210=N$5,$C31&amp;" ","")</f>
        <v/>
      </c>
      <c r="O31" s="114" t="str">
        <f>IF('2.Mapa'!$Q$210=O$5,$C31&amp;" ","")</f>
        <v/>
      </c>
      <c r="P31" s="114" t="str">
        <f>IF('2.Mapa'!$Q$210=P$5,$C31&amp;" ","")</f>
        <v/>
      </c>
      <c r="Q31" s="114" t="str">
        <f>IF('2.Mapa'!$Q$210=Q$5,$C31&amp;" ","")</f>
        <v/>
      </c>
      <c r="R31" s="114" t="str">
        <f>IF('2.Mapa'!$Q$210=R$5,$C31&amp;" ","")</f>
        <v/>
      </c>
      <c r="S31" s="114" t="str">
        <f>IF('2.Mapa'!$Q$210=S$5,$C31&amp;" ","")</f>
        <v/>
      </c>
      <c r="T31" s="114" t="str">
        <f>IF('2.Mapa'!$Q$210=T$5,$C31&amp;" ","")</f>
        <v/>
      </c>
      <c r="U31" s="114" t="str">
        <f>IF('2.Mapa'!$Q$210=U$5,$C31&amp;" ","")</f>
        <v/>
      </c>
      <c r="V31" s="114" t="str">
        <f>IF('2.Mapa'!$Q$210=V$5,$C31&amp;" ","")</f>
        <v/>
      </c>
      <c r="W31" s="114" t="str">
        <f>IF('2.Mapa'!$Q$210=W$5,$C31&amp;" ","")</f>
        <v/>
      </c>
      <c r="X31" s="115" t="str">
        <f>IF('2.Mapa'!$Q$210=X$5,$C31&amp;" ","")</f>
        <v/>
      </c>
      <c r="Y31" s="115" t="str">
        <f>IF('2.Mapa'!$Q$210=Y$5,$C31&amp;" ","")</f>
        <v/>
      </c>
      <c r="Z31" s="115" t="str">
        <f>IF('2.Mapa'!$Q$210=Z$5,$C31&amp;" ","")</f>
        <v/>
      </c>
      <c r="AA31" s="115" t="str">
        <f>IF('2.Mapa'!$Q$210=AA$5,$C31&amp;" ","")</f>
        <v/>
      </c>
      <c r="AB31" s="115" t="str">
        <f>IF('2.Mapa'!$Q$210=AB$5,$C31&amp;" ","")</f>
        <v/>
      </c>
      <c r="AC31" s="110" t="str">
        <f>'2.Mapa'!B$210&amp;"-r"</f>
        <v>-r</v>
      </c>
      <c r="AD31" s="112" t="str">
        <f>IF('2.Mapa'!$AO$210=AD$5,$AC31&amp;" ","")</f>
        <v/>
      </c>
      <c r="AE31" s="112" t="str">
        <f>IF('2.Mapa'!$AO$210=AE$5,$AC31&amp;" ","")</f>
        <v/>
      </c>
      <c r="AF31" s="112" t="str">
        <f>IF('2.Mapa'!$AO$210=AF$5,$AC31&amp;" ","")</f>
        <v/>
      </c>
      <c r="AG31" s="113" t="str">
        <f>IF('2.Mapa'!$AO$210=AG$5,$AC31&amp;" ","")</f>
        <v/>
      </c>
      <c r="AH31" s="113" t="str">
        <f>IF('2.Mapa'!$AO$210=AH$5,$AC31&amp;" ","")</f>
        <v/>
      </c>
      <c r="AI31" s="113" t="str">
        <f>IF('2.Mapa'!$AO$210=AI$5,$AC31&amp;" ","")</f>
        <v/>
      </c>
      <c r="AJ31" s="113" t="str">
        <f>IF('2.Mapa'!$AO$210=AJ$5,$AC31&amp;" ","")</f>
        <v/>
      </c>
      <c r="AK31" s="113" t="str">
        <f>IF('2.Mapa'!$AO$210=AK$5,$AC31&amp;" ","")</f>
        <v/>
      </c>
      <c r="AL31" s="113" t="str">
        <f>IF('2.Mapa'!$AO$210=AL$5,$AC31&amp;" ","")</f>
        <v/>
      </c>
      <c r="AM31" s="113" t="str">
        <f>IF('2.Mapa'!$AO$210=AM$5,$AC31&amp;" ","")</f>
        <v/>
      </c>
      <c r="AN31" s="113" t="str">
        <f>IF('2.Mapa'!$AO$210=AN$5,$AC31&amp;" ","")</f>
        <v/>
      </c>
      <c r="AO31" s="114" t="str">
        <f>IF('2.Mapa'!$AO$210=AO$5,$AC31&amp;" ","")</f>
        <v/>
      </c>
      <c r="AP31" s="114" t="str">
        <f>IF('2.Mapa'!$AO$210=AP$5,$AC31&amp;" ","")</f>
        <v/>
      </c>
      <c r="AQ31" s="114" t="str">
        <f>IF('2.Mapa'!$AO$210=AQ$5,$AC31&amp;" ","")</f>
        <v/>
      </c>
      <c r="AR31" s="114" t="str">
        <f>IF('2.Mapa'!$AO$210=AR$5,$AC31&amp;" ","")</f>
        <v/>
      </c>
      <c r="AS31" s="114" t="str">
        <f>IF('2.Mapa'!$AO$210=AS$5,$AC31&amp;" ","")</f>
        <v/>
      </c>
      <c r="AT31" s="114" t="str">
        <f>IF('2.Mapa'!$AO$210=AT$5,$AC31&amp;" ","")</f>
        <v/>
      </c>
      <c r="AU31" s="114" t="str">
        <f>IF('2.Mapa'!$AO$210=AU$5,$AC31&amp;" ","")</f>
        <v/>
      </c>
      <c r="AV31" s="114" t="str">
        <f>IF('2.Mapa'!$AO$210=AV$5,$AC31&amp;" ","")</f>
        <v/>
      </c>
      <c r="AW31" s="114" t="str">
        <f>IF('2.Mapa'!$AO$210=AW$5,$AC31&amp;" ","")</f>
        <v/>
      </c>
      <c r="AX31" s="115" t="str">
        <f>IF('2.Mapa'!$AO$210=AX$5,$AC31&amp;" ","")</f>
        <v/>
      </c>
      <c r="AY31" s="115" t="str">
        <f>IF('2.Mapa'!$AO$210=AY$5,$AC31&amp;" ","")</f>
        <v/>
      </c>
      <c r="AZ31" s="115" t="str">
        <f>IF('2.Mapa'!$AO$210=AZ$5,$AC31&amp;" ","")</f>
        <v/>
      </c>
      <c r="BA31" s="115" t="str">
        <f>IF('2.Mapa'!$AO$210=BA$5,$AC31&amp;" ","")</f>
        <v/>
      </c>
      <c r="BB31" s="115" t="str">
        <f>IF('2.Mapa'!$AO$210=BB$5,$AC31&amp;" ","")</f>
        <v/>
      </c>
      <c r="BC31" s="116"/>
    </row>
    <row r="32" spans="1:55" x14ac:dyDescent="0.25">
      <c r="A32" s="107">
        <f t="shared" si="0"/>
        <v>162</v>
      </c>
      <c r="B32" s="111">
        <f>'2.Mapa'!A$216</f>
        <v>0</v>
      </c>
      <c r="C32" s="110" t="str">
        <f>'2.Mapa'!B$216&amp;"-i"</f>
        <v>-i</v>
      </c>
      <c r="D32" s="112" t="str">
        <f>IF('2.Mapa'!$Q$216=D$5,$C32&amp;" ","")</f>
        <v/>
      </c>
      <c r="E32" s="112" t="str">
        <f>IF('2.Mapa'!$Q$216=E$5,$C32&amp;" ","")</f>
        <v/>
      </c>
      <c r="F32" s="112" t="str">
        <f>IF('2.Mapa'!$Q$216=F$5,$C32&amp;" ","")</f>
        <v/>
      </c>
      <c r="G32" s="113" t="str">
        <f>IF('2.Mapa'!$Q$216=G$5,$C32&amp;" ","")</f>
        <v/>
      </c>
      <c r="H32" s="113" t="str">
        <f>IF('2.Mapa'!$Q$216=H$5,$C32&amp;" ","")</f>
        <v/>
      </c>
      <c r="I32" s="113" t="str">
        <f>IF('2.Mapa'!$Q$216=I$5,$C32&amp;" ","")</f>
        <v/>
      </c>
      <c r="J32" s="113" t="str">
        <f>IF('2.Mapa'!$Q$216=J$5,$C32&amp;" ","")</f>
        <v/>
      </c>
      <c r="K32" s="113" t="str">
        <f>IF('2.Mapa'!$Q$216=K$5,$C32&amp;" ","")</f>
        <v/>
      </c>
      <c r="L32" s="113" t="str">
        <f>IF('2.Mapa'!$Q$216=L$5,$C32&amp;" ","")</f>
        <v/>
      </c>
      <c r="M32" s="113" t="str">
        <f>IF('2.Mapa'!$Q$216=M$5,$C32&amp;" ","")</f>
        <v/>
      </c>
      <c r="N32" s="113" t="str">
        <f>IF('2.Mapa'!$Q$216=N$5,$C32&amp;" ","")</f>
        <v/>
      </c>
      <c r="O32" s="114" t="str">
        <f>IF('2.Mapa'!$Q$216=O$5,$C32&amp;" ","")</f>
        <v/>
      </c>
      <c r="P32" s="114" t="str">
        <f>IF('2.Mapa'!$Q$216=P$5,$C32&amp;" ","")</f>
        <v/>
      </c>
      <c r="Q32" s="114" t="str">
        <f>IF('2.Mapa'!$Q$216=Q$5,$C32&amp;" ","")</f>
        <v/>
      </c>
      <c r="R32" s="114" t="str">
        <f>IF('2.Mapa'!$Q$216=R$5,$C32&amp;" ","")</f>
        <v/>
      </c>
      <c r="S32" s="114" t="str">
        <f>IF('2.Mapa'!$Q$216=S$5,$C32&amp;" ","")</f>
        <v/>
      </c>
      <c r="T32" s="114" t="str">
        <f>IF('2.Mapa'!$Q$216=T$5,$C32&amp;" ","")</f>
        <v/>
      </c>
      <c r="U32" s="114" t="str">
        <f>IF('2.Mapa'!$Q$216=U$5,$C32&amp;" ","")</f>
        <v/>
      </c>
      <c r="V32" s="114" t="str">
        <f>IF('2.Mapa'!$Q$216=V$5,$C32&amp;" ","")</f>
        <v/>
      </c>
      <c r="W32" s="114" t="str">
        <f>IF('2.Mapa'!$Q$216=W$5,$C32&amp;" ","")</f>
        <v/>
      </c>
      <c r="X32" s="115" t="str">
        <f>IF('2.Mapa'!$Q$216=X$5,$C32&amp;" ","")</f>
        <v/>
      </c>
      <c r="Y32" s="115" t="str">
        <f>IF('2.Mapa'!$Q$216=Y$5,$C32&amp;" ","")</f>
        <v/>
      </c>
      <c r="Z32" s="115" t="str">
        <f>IF('2.Mapa'!$Q$216=Z$5,$C32&amp;" ","")</f>
        <v/>
      </c>
      <c r="AA32" s="115" t="str">
        <f>IF('2.Mapa'!$Q$216=AA$5,$C32&amp;" ","")</f>
        <v/>
      </c>
      <c r="AB32" s="115" t="str">
        <f>IF('2.Mapa'!$Q$216=AB$5,$C32&amp;" ","")</f>
        <v/>
      </c>
      <c r="AC32" s="110" t="str">
        <f>'2.Mapa'!B$216&amp;"-r"</f>
        <v>-r</v>
      </c>
      <c r="AD32" s="112" t="str">
        <f>IF('2.Mapa'!$AO$216=AD$5,$AC32&amp;" ","")</f>
        <v/>
      </c>
      <c r="AE32" s="112" t="str">
        <f>IF('2.Mapa'!$AO$216=AE$5,$AC32&amp;" ","")</f>
        <v/>
      </c>
      <c r="AF32" s="112" t="str">
        <f>IF('2.Mapa'!$AO$216=AF$5,$AC32&amp;" ","")</f>
        <v/>
      </c>
      <c r="AG32" s="113" t="str">
        <f>IF('2.Mapa'!$AO$216=AG$5,$AC32&amp;" ","")</f>
        <v/>
      </c>
      <c r="AH32" s="113" t="str">
        <f>IF('2.Mapa'!$AO$216=AH$5,$AC32&amp;" ","")</f>
        <v/>
      </c>
      <c r="AI32" s="113" t="str">
        <f>IF('2.Mapa'!$AO$216=AI$5,$AC32&amp;" ","")</f>
        <v/>
      </c>
      <c r="AJ32" s="113" t="str">
        <f>IF('2.Mapa'!$AO$216=AJ$5,$AC32&amp;" ","")</f>
        <v/>
      </c>
      <c r="AK32" s="113" t="str">
        <f>IF('2.Mapa'!$AO$216=AK$5,$AC32&amp;" ","")</f>
        <v/>
      </c>
      <c r="AL32" s="113" t="str">
        <f>IF('2.Mapa'!$AO$216=AL$5,$AC32&amp;" ","")</f>
        <v/>
      </c>
      <c r="AM32" s="113" t="str">
        <f>IF('2.Mapa'!$AO$216=AM$5,$AC32&amp;" ","")</f>
        <v/>
      </c>
      <c r="AN32" s="113" t="str">
        <f>IF('2.Mapa'!$AO$216=AN$5,$AC32&amp;" ","")</f>
        <v/>
      </c>
      <c r="AO32" s="114" t="str">
        <f>IF('2.Mapa'!$AO$216=AO$5,$AC32&amp;" ","")</f>
        <v/>
      </c>
      <c r="AP32" s="114" t="str">
        <f>IF('2.Mapa'!$AO$216=AP$5,$AC32&amp;" ","")</f>
        <v/>
      </c>
      <c r="AQ32" s="114" t="str">
        <f>IF('2.Mapa'!$AO$216=AQ$5,$AC32&amp;" ","")</f>
        <v/>
      </c>
      <c r="AR32" s="114" t="str">
        <f>IF('2.Mapa'!$AO$216=AR$5,$AC32&amp;" ","")</f>
        <v/>
      </c>
      <c r="AS32" s="114" t="str">
        <f>IF('2.Mapa'!$AO$216=AS$5,$AC32&amp;" ","")</f>
        <v/>
      </c>
      <c r="AT32" s="114" t="str">
        <f>IF('2.Mapa'!$AO$216=AT$5,$AC32&amp;" ","")</f>
        <v/>
      </c>
      <c r="AU32" s="114" t="str">
        <f>IF('2.Mapa'!$AO$216=AU$5,$AC32&amp;" ","")</f>
        <v/>
      </c>
      <c r="AV32" s="114" t="str">
        <f>IF('2.Mapa'!$AO$216=AV$5,$AC32&amp;" ","")</f>
        <v/>
      </c>
      <c r="AW32" s="114" t="str">
        <f>IF('2.Mapa'!$AO$216=AW$5,$AC32&amp;" ","")</f>
        <v/>
      </c>
      <c r="AX32" s="115" t="str">
        <f>IF('2.Mapa'!$AO$216=AX$5,$AC32&amp;" ","")</f>
        <v/>
      </c>
      <c r="AY32" s="115" t="str">
        <f>IF('2.Mapa'!$AO$216=AY$5,$AC32&amp;" ","")</f>
        <v/>
      </c>
      <c r="AZ32" s="115" t="str">
        <f>IF('2.Mapa'!$AO$216=AZ$5,$AC32&amp;" ","")</f>
        <v/>
      </c>
      <c r="BA32" s="115" t="str">
        <f>IF('2.Mapa'!$AO$216=BA$5,$AC32&amp;" ","")</f>
        <v/>
      </c>
      <c r="BB32" s="115" t="str">
        <f>IF('2.Mapa'!$AO$216=BB$5,$AC32&amp;" ","")</f>
        <v/>
      </c>
      <c r="BC32" s="116"/>
    </row>
    <row r="33" spans="1:55" x14ac:dyDescent="0.25">
      <c r="A33" s="107">
        <f t="shared" si="0"/>
        <v>168</v>
      </c>
      <c r="B33" s="111">
        <f>'2.Mapa'!A$222</f>
        <v>0</v>
      </c>
      <c r="C33" s="110" t="str">
        <f>'2.Mapa'!B$222&amp;"-i"</f>
        <v>-i</v>
      </c>
      <c r="D33" s="112" t="str">
        <f>IF('2.Mapa'!$Q$222=D$5,$C33&amp;" ","")</f>
        <v/>
      </c>
      <c r="E33" s="112" t="str">
        <f>IF('2.Mapa'!$Q$222=E$5,$C33&amp;" ","")</f>
        <v/>
      </c>
      <c r="F33" s="112" t="str">
        <f>IF('2.Mapa'!$Q$222=F$5,$C33&amp;" ","")</f>
        <v/>
      </c>
      <c r="G33" s="113" t="str">
        <f>IF('2.Mapa'!$Q$222=G$5,$C33&amp;" ","")</f>
        <v/>
      </c>
      <c r="H33" s="113" t="str">
        <f>IF('2.Mapa'!$Q$222=H$5,$C33&amp;" ","")</f>
        <v/>
      </c>
      <c r="I33" s="113" t="str">
        <f>IF('2.Mapa'!$Q$222=I$5,$C33&amp;" ","")</f>
        <v/>
      </c>
      <c r="J33" s="113" t="str">
        <f>IF('2.Mapa'!$Q$222=J$5,$C33&amp;" ","")</f>
        <v/>
      </c>
      <c r="K33" s="113" t="str">
        <f>IF('2.Mapa'!$Q$222=K$5,$C33&amp;" ","")</f>
        <v/>
      </c>
      <c r="L33" s="113" t="str">
        <f>IF('2.Mapa'!$Q$222=L$5,$C33&amp;" ","")</f>
        <v/>
      </c>
      <c r="M33" s="113" t="str">
        <f>IF('2.Mapa'!$Q$222=M$5,$C33&amp;" ","")</f>
        <v/>
      </c>
      <c r="N33" s="113" t="str">
        <f>IF('2.Mapa'!$Q$222=N$5,$C33&amp;" ","")</f>
        <v/>
      </c>
      <c r="O33" s="114" t="str">
        <f>IF('2.Mapa'!$Q$222=O$5,$C33&amp;" ","")</f>
        <v/>
      </c>
      <c r="P33" s="114" t="str">
        <f>IF('2.Mapa'!$Q$222=P$5,$C33&amp;" ","")</f>
        <v/>
      </c>
      <c r="Q33" s="114" t="str">
        <f>IF('2.Mapa'!$Q$222=Q$5,$C33&amp;" ","")</f>
        <v/>
      </c>
      <c r="R33" s="114" t="str">
        <f>IF('2.Mapa'!$Q$222=R$5,$C33&amp;" ","")</f>
        <v/>
      </c>
      <c r="S33" s="114" t="str">
        <f>IF('2.Mapa'!$Q$222=S$5,$C33&amp;" ","")</f>
        <v/>
      </c>
      <c r="T33" s="114" t="str">
        <f>IF('2.Mapa'!$Q$222=T$5,$C33&amp;" ","")</f>
        <v/>
      </c>
      <c r="U33" s="114" t="str">
        <f>IF('2.Mapa'!$Q$222=U$5,$C33&amp;" ","")</f>
        <v/>
      </c>
      <c r="V33" s="114" t="str">
        <f>IF('2.Mapa'!$Q$222=V$5,$C33&amp;" ","")</f>
        <v/>
      </c>
      <c r="W33" s="114" t="str">
        <f>IF('2.Mapa'!$Q$222=W$5,$C33&amp;" ","")</f>
        <v/>
      </c>
      <c r="X33" s="115" t="str">
        <f>IF('2.Mapa'!$Q$222=X$5,$C33&amp;" ","")</f>
        <v/>
      </c>
      <c r="Y33" s="115" t="str">
        <f>IF('2.Mapa'!$Q$222=Y$5,$C33&amp;" ","")</f>
        <v/>
      </c>
      <c r="Z33" s="115" t="str">
        <f>IF('2.Mapa'!$Q$222=Z$5,$C33&amp;" ","")</f>
        <v/>
      </c>
      <c r="AA33" s="115" t="str">
        <f>IF('2.Mapa'!$Q$222=AA$5,$C33&amp;" ","")</f>
        <v/>
      </c>
      <c r="AB33" s="115" t="str">
        <f>IF('2.Mapa'!$Q$222=AB$5,$C33&amp;" ","")</f>
        <v/>
      </c>
      <c r="AC33" s="110" t="str">
        <f>'2.Mapa'!B$222&amp;"-r"</f>
        <v>-r</v>
      </c>
      <c r="AD33" s="112" t="str">
        <f>IF('2.Mapa'!$AO$222=AD$5,$AC33&amp;" ","")</f>
        <v/>
      </c>
      <c r="AE33" s="112" t="str">
        <f>IF('2.Mapa'!$AO$222=AE$5,$AC33&amp;" ","")</f>
        <v/>
      </c>
      <c r="AF33" s="112" t="str">
        <f>IF('2.Mapa'!$AO$222=AF$5,$AC33&amp;" ","")</f>
        <v/>
      </c>
      <c r="AG33" s="113" t="str">
        <f>IF('2.Mapa'!$AO$222=AG$5,$AC33&amp;" ","")</f>
        <v/>
      </c>
      <c r="AH33" s="113" t="str">
        <f>IF('2.Mapa'!$AO$222=AH$5,$AC33&amp;" ","")</f>
        <v/>
      </c>
      <c r="AI33" s="113" t="str">
        <f>IF('2.Mapa'!$AO$222=AI$5,$AC33&amp;" ","")</f>
        <v/>
      </c>
      <c r="AJ33" s="113" t="str">
        <f>IF('2.Mapa'!$AO$222=AJ$5,$AC33&amp;" ","")</f>
        <v/>
      </c>
      <c r="AK33" s="113" t="str">
        <f>IF('2.Mapa'!$AO$222=AK$5,$AC33&amp;" ","")</f>
        <v/>
      </c>
      <c r="AL33" s="113" t="str">
        <f>IF('2.Mapa'!$AO$222=AL$5,$AC33&amp;" ","")</f>
        <v/>
      </c>
      <c r="AM33" s="113" t="str">
        <f>IF('2.Mapa'!$AO$222=AM$5,$AC33&amp;" ","")</f>
        <v/>
      </c>
      <c r="AN33" s="113" t="str">
        <f>IF('2.Mapa'!$AO$222=AN$5,$AC33&amp;" ","")</f>
        <v/>
      </c>
      <c r="AO33" s="114" t="str">
        <f>IF('2.Mapa'!$AO$222=AO$5,$AC33&amp;" ","")</f>
        <v/>
      </c>
      <c r="AP33" s="114" t="str">
        <f>IF('2.Mapa'!$AO$222=AP$5,$AC33&amp;" ","")</f>
        <v/>
      </c>
      <c r="AQ33" s="114" t="str">
        <f>IF('2.Mapa'!$AO$222=AQ$5,$AC33&amp;" ","")</f>
        <v/>
      </c>
      <c r="AR33" s="114" t="str">
        <f>IF('2.Mapa'!$AO$222=AR$5,$AC33&amp;" ","")</f>
        <v/>
      </c>
      <c r="AS33" s="114" t="str">
        <f>IF('2.Mapa'!$AO$222=AS$5,$AC33&amp;" ","")</f>
        <v/>
      </c>
      <c r="AT33" s="114" t="str">
        <f>IF('2.Mapa'!$AO$222=AT$5,$AC33&amp;" ","")</f>
        <v/>
      </c>
      <c r="AU33" s="114" t="str">
        <f>IF('2.Mapa'!$AO$222=AU$5,$AC33&amp;" ","")</f>
        <v/>
      </c>
      <c r="AV33" s="114" t="str">
        <f>IF('2.Mapa'!$AO$222=AV$5,$AC33&amp;" ","")</f>
        <v/>
      </c>
      <c r="AW33" s="114" t="str">
        <f>IF('2.Mapa'!$AO$222=AW$5,$AC33&amp;" ","")</f>
        <v/>
      </c>
      <c r="AX33" s="115" t="str">
        <f>IF('2.Mapa'!$AO$222=AX$5,$AC33&amp;" ","")</f>
        <v/>
      </c>
      <c r="AY33" s="115" t="str">
        <f>IF('2.Mapa'!$AO$222=AY$5,$AC33&amp;" ","")</f>
        <v/>
      </c>
      <c r="AZ33" s="115" t="str">
        <f>IF('2.Mapa'!$AO$222=AZ$5,$AC33&amp;" ","")</f>
        <v/>
      </c>
      <c r="BA33" s="115" t="str">
        <f>IF('2.Mapa'!$AO$222=BA$5,$AC33&amp;" ","")</f>
        <v/>
      </c>
      <c r="BB33" s="115" t="str">
        <f>IF('2.Mapa'!$AO$222=BB$5,$AC33&amp;" ","")</f>
        <v/>
      </c>
      <c r="BC33" s="116"/>
    </row>
    <row r="34" spans="1:55" x14ac:dyDescent="0.25">
      <c r="A34" s="107">
        <f t="shared" si="0"/>
        <v>174</v>
      </c>
      <c r="B34" s="111">
        <f>'2.Mapa'!A$228</f>
        <v>0</v>
      </c>
      <c r="C34" s="110" t="str">
        <f>'2.Mapa'!B$228&amp;"-i"</f>
        <v>-i</v>
      </c>
      <c r="D34" s="112" t="str">
        <f>IF('2.Mapa'!$Q$228=D$5,$C34&amp;" ","")</f>
        <v/>
      </c>
      <c r="E34" s="112" t="str">
        <f>IF('2.Mapa'!$Q$228=E$5,$C34&amp;" ","")</f>
        <v/>
      </c>
      <c r="F34" s="112" t="str">
        <f>IF('2.Mapa'!$Q$228=F$5,$C34&amp;" ","")</f>
        <v/>
      </c>
      <c r="G34" s="113" t="str">
        <f>IF('2.Mapa'!$Q$228=G$5,$C34&amp;" ","")</f>
        <v/>
      </c>
      <c r="H34" s="113" t="str">
        <f>IF('2.Mapa'!$Q$228=H$5,$C34&amp;" ","")</f>
        <v/>
      </c>
      <c r="I34" s="113" t="str">
        <f>IF('2.Mapa'!$Q$228=I$5,$C34&amp;" ","")</f>
        <v/>
      </c>
      <c r="J34" s="113" t="str">
        <f>IF('2.Mapa'!$Q$228=J$5,$C34&amp;" ","")</f>
        <v/>
      </c>
      <c r="K34" s="113" t="str">
        <f>IF('2.Mapa'!$Q$228=K$5,$C34&amp;" ","")</f>
        <v/>
      </c>
      <c r="L34" s="113" t="str">
        <f>IF('2.Mapa'!$Q$228=L$5,$C34&amp;" ","")</f>
        <v/>
      </c>
      <c r="M34" s="113" t="str">
        <f>IF('2.Mapa'!$Q$228=M$5,$C34&amp;" ","")</f>
        <v/>
      </c>
      <c r="N34" s="113" t="str">
        <f>IF('2.Mapa'!$Q$228=N$5,$C34&amp;" ","")</f>
        <v/>
      </c>
      <c r="O34" s="114" t="str">
        <f>IF('2.Mapa'!$Q$228=O$5,$C34&amp;" ","")</f>
        <v/>
      </c>
      <c r="P34" s="114" t="str">
        <f>IF('2.Mapa'!$Q$228=P$5,$C34&amp;" ","")</f>
        <v/>
      </c>
      <c r="Q34" s="114" t="str">
        <f>IF('2.Mapa'!$Q$228=Q$5,$C34&amp;" ","")</f>
        <v/>
      </c>
      <c r="R34" s="114" t="str">
        <f>IF('2.Mapa'!$Q$228=R$5,$C34&amp;" ","")</f>
        <v/>
      </c>
      <c r="S34" s="114" t="str">
        <f>IF('2.Mapa'!$Q$228=S$5,$C34&amp;" ","")</f>
        <v/>
      </c>
      <c r="T34" s="114" t="str">
        <f>IF('2.Mapa'!$Q$228=T$5,$C34&amp;" ","")</f>
        <v/>
      </c>
      <c r="U34" s="114" t="str">
        <f>IF('2.Mapa'!$Q$228=U$5,$C34&amp;" ","")</f>
        <v/>
      </c>
      <c r="V34" s="114" t="str">
        <f>IF('2.Mapa'!$Q$228=V$5,$C34&amp;" ","")</f>
        <v/>
      </c>
      <c r="W34" s="114" t="str">
        <f>IF('2.Mapa'!$Q$228=W$5,$C34&amp;" ","")</f>
        <v/>
      </c>
      <c r="X34" s="115" t="str">
        <f>IF('2.Mapa'!$Q$228=X$5,$C34&amp;" ","")</f>
        <v/>
      </c>
      <c r="Y34" s="115" t="str">
        <f>IF('2.Mapa'!$Q$228=Y$5,$C34&amp;" ","")</f>
        <v/>
      </c>
      <c r="Z34" s="115" t="str">
        <f>IF('2.Mapa'!$Q$228=Z$5,$C34&amp;" ","")</f>
        <v/>
      </c>
      <c r="AA34" s="115" t="str">
        <f>IF('2.Mapa'!$Q$228=AA$5,$C34&amp;" ","")</f>
        <v/>
      </c>
      <c r="AB34" s="115" t="str">
        <f>IF('2.Mapa'!$Q$228=AB$5,$C34&amp;" ","")</f>
        <v/>
      </c>
      <c r="AC34" s="110" t="str">
        <f>'2.Mapa'!B$228&amp;"-r"</f>
        <v>-r</v>
      </c>
      <c r="AD34" s="112" t="str">
        <f>IF('2.Mapa'!$AO$228=AD$5,$AC34&amp;" ","")</f>
        <v/>
      </c>
      <c r="AE34" s="112" t="str">
        <f>IF('2.Mapa'!$AO$228=AE$5,$AC34&amp;" ","")</f>
        <v/>
      </c>
      <c r="AF34" s="112" t="str">
        <f>IF('2.Mapa'!$AO$228=AF$5,$AC34&amp;" ","")</f>
        <v/>
      </c>
      <c r="AG34" s="113" t="str">
        <f>IF('2.Mapa'!$AO$228=AG$5,$AC34&amp;" ","")</f>
        <v/>
      </c>
      <c r="AH34" s="113" t="str">
        <f>IF('2.Mapa'!$AO$228=AH$5,$AC34&amp;" ","")</f>
        <v/>
      </c>
      <c r="AI34" s="113" t="str">
        <f>IF('2.Mapa'!$AO$228=AI$5,$AC34&amp;" ","")</f>
        <v/>
      </c>
      <c r="AJ34" s="113" t="str">
        <f>IF('2.Mapa'!$AO$228=AJ$5,$AC34&amp;" ","")</f>
        <v/>
      </c>
      <c r="AK34" s="113" t="str">
        <f>IF('2.Mapa'!$AO$228=AK$5,$AC34&amp;" ","")</f>
        <v/>
      </c>
      <c r="AL34" s="113" t="str">
        <f>IF('2.Mapa'!$AO$228=AL$5,$AC34&amp;" ","")</f>
        <v/>
      </c>
      <c r="AM34" s="113" t="str">
        <f>IF('2.Mapa'!$AO$228=AM$5,$AC34&amp;" ","")</f>
        <v/>
      </c>
      <c r="AN34" s="113" t="str">
        <f>IF('2.Mapa'!$AO$228=AN$5,$AC34&amp;" ","")</f>
        <v/>
      </c>
      <c r="AO34" s="114" t="str">
        <f>IF('2.Mapa'!$AO$228=AO$5,$AC34&amp;" ","")</f>
        <v/>
      </c>
      <c r="AP34" s="114" t="str">
        <f>IF('2.Mapa'!$AO$228=AP$5,$AC34&amp;" ","")</f>
        <v/>
      </c>
      <c r="AQ34" s="114" t="str">
        <f>IF('2.Mapa'!$AO$228=AQ$5,$AC34&amp;" ","")</f>
        <v/>
      </c>
      <c r="AR34" s="114" t="str">
        <f>IF('2.Mapa'!$AO$228=AR$5,$AC34&amp;" ","")</f>
        <v/>
      </c>
      <c r="AS34" s="114" t="str">
        <f>IF('2.Mapa'!$AO$228=AS$5,$AC34&amp;" ","")</f>
        <v/>
      </c>
      <c r="AT34" s="114" t="str">
        <f>IF('2.Mapa'!$AO$228=AT$5,$AC34&amp;" ","")</f>
        <v/>
      </c>
      <c r="AU34" s="114" t="str">
        <f>IF('2.Mapa'!$AO$228=AU$5,$AC34&amp;" ","")</f>
        <v/>
      </c>
      <c r="AV34" s="114" t="str">
        <f>IF('2.Mapa'!$AO$228=AV$5,$AC34&amp;" ","")</f>
        <v/>
      </c>
      <c r="AW34" s="114" t="str">
        <f>IF('2.Mapa'!$AO$228=AW$5,$AC34&amp;" ","")</f>
        <v/>
      </c>
      <c r="AX34" s="115" t="str">
        <f>IF('2.Mapa'!$AO$228=AX$5,$AC34&amp;" ","")</f>
        <v/>
      </c>
      <c r="AY34" s="115" t="str">
        <f>IF('2.Mapa'!$AO$228=AY$5,$AC34&amp;" ","")</f>
        <v/>
      </c>
      <c r="AZ34" s="115" t="str">
        <f>IF('2.Mapa'!$AO$228=AZ$5,$AC34&amp;" ","")</f>
        <v/>
      </c>
      <c r="BA34" s="115" t="str">
        <f>IF('2.Mapa'!$AO$228=BA$5,$AC34&amp;" ","")</f>
        <v/>
      </c>
      <c r="BB34" s="115" t="str">
        <f>IF('2.Mapa'!$AO$228=BB$5,$AC34&amp;" ","")</f>
        <v/>
      </c>
      <c r="BC34" s="116"/>
    </row>
    <row r="35" spans="1:55" x14ac:dyDescent="0.25">
      <c r="A35" s="107">
        <f t="shared" si="0"/>
        <v>180</v>
      </c>
      <c r="B35" s="111">
        <f>'2.Mapa'!A$234</f>
        <v>0</v>
      </c>
      <c r="C35" s="110" t="str">
        <f>'2.Mapa'!B$234&amp;"-i"</f>
        <v>-i</v>
      </c>
      <c r="D35" s="112" t="str">
        <f>IF('2.Mapa'!$Q$234=D$5,$C35&amp;" ","")</f>
        <v/>
      </c>
      <c r="E35" s="112" t="str">
        <f>IF('2.Mapa'!$Q$234=E$5,$C35&amp;" ","")</f>
        <v/>
      </c>
      <c r="F35" s="112" t="str">
        <f>IF('2.Mapa'!$Q$234=F$5,$C35&amp;" ","")</f>
        <v/>
      </c>
      <c r="G35" s="113" t="str">
        <f>IF('2.Mapa'!$Q$234=G$5,$C35&amp;" ","")</f>
        <v/>
      </c>
      <c r="H35" s="113" t="str">
        <f>IF('2.Mapa'!$Q$234=H$5,$C35&amp;" ","")</f>
        <v/>
      </c>
      <c r="I35" s="113" t="str">
        <f>IF('2.Mapa'!$Q$234=I$5,$C35&amp;" ","")</f>
        <v/>
      </c>
      <c r="J35" s="113" t="str">
        <f>IF('2.Mapa'!$Q$234=J$5,$C35&amp;" ","")</f>
        <v/>
      </c>
      <c r="K35" s="113" t="str">
        <f>IF('2.Mapa'!$Q$234=K$5,$C35&amp;" ","")</f>
        <v/>
      </c>
      <c r="L35" s="113" t="str">
        <f>IF('2.Mapa'!$Q$234=L$5,$C35&amp;" ","")</f>
        <v/>
      </c>
      <c r="M35" s="113" t="str">
        <f>IF('2.Mapa'!$Q$234=M$5,$C35&amp;" ","")</f>
        <v/>
      </c>
      <c r="N35" s="113" t="str">
        <f>IF('2.Mapa'!$Q$234=N$5,$C35&amp;" ","")</f>
        <v/>
      </c>
      <c r="O35" s="114" t="str">
        <f>IF('2.Mapa'!$Q$234=O$5,$C35&amp;" ","")</f>
        <v/>
      </c>
      <c r="P35" s="114" t="str">
        <f>IF('2.Mapa'!$Q$234=P$5,$C35&amp;" ","")</f>
        <v/>
      </c>
      <c r="Q35" s="114" t="str">
        <f>IF('2.Mapa'!$Q$234=Q$5,$C35&amp;" ","")</f>
        <v/>
      </c>
      <c r="R35" s="114" t="str">
        <f>IF('2.Mapa'!$Q$234=R$5,$C35&amp;" ","")</f>
        <v/>
      </c>
      <c r="S35" s="114" t="str">
        <f>IF('2.Mapa'!$Q$234=S$5,$C35&amp;" ","")</f>
        <v/>
      </c>
      <c r="T35" s="114" t="str">
        <f>IF('2.Mapa'!$Q$234=T$5,$C35&amp;" ","")</f>
        <v/>
      </c>
      <c r="U35" s="114" t="str">
        <f>IF('2.Mapa'!$Q$234=U$5,$C35&amp;" ","")</f>
        <v/>
      </c>
      <c r="V35" s="114" t="str">
        <f>IF('2.Mapa'!$Q$234=V$5,$C35&amp;" ","")</f>
        <v/>
      </c>
      <c r="W35" s="114" t="str">
        <f>IF('2.Mapa'!$Q$234=W$5,$C35&amp;" ","")</f>
        <v/>
      </c>
      <c r="X35" s="115" t="str">
        <f>IF('2.Mapa'!$Q$234=X$5,$C35&amp;" ","")</f>
        <v/>
      </c>
      <c r="Y35" s="115" t="str">
        <f>IF('2.Mapa'!$Q$234=Y$5,$C35&amp;" ","")</f>
        <v/>
      </c>
      <c r="Z35" s="115" t="str">
        <f>IF('2.Mapa'!$Q$234=Z$5,$C35&amp;" ","")</f>
        <v/>
      </c>
      <c r="AA35" s="115" t="str">
        <f>IF('2.Mapa'!$Q$234=AA$5,$C35&amp;" ","")</f>
        <v/>
      </c>
      <c r="AB35" s="115" t="str">
        <f>IF('2.Mapa'!$Q$234=AB$5,$C35&amp;" ","")</f>
        <v/>
      </c>
      <c r="AC35" s="110" t="str">
        <f>'2.Mapa'!B$234&amp;"-r"</f>
        <v>-r</v>
      </c>
      <c r="AD35" s="112" t="str">
        <f>IF('2.Mapa'!$AO$234=AD$5,$AC35&amp;" ","")</f>
        <v/>
      </c>
      <c r="AE35" s="112" t="str">
        <f>IF('2.Mapa'!$AO$234=AE$5,$AC35&amp;" ","")</f>
        <v/>
      </c>
      <c r="AF35" s="112" t="str">
        <f>IF('2.Mapa'!$AO$234=AF$5,$AC35&amp;" ","")</f>
        <v/>
      </c>
      <c r="AG35" s="113" t="str">
        <f>IF('2.Mapa'!$AO$234=AG$5,$AC35&amp;" ","")</f>
        <v/>
      </c>
      <c r="AH35" s="113" t="str">
        <f>IF('2.Mapa'!$AO$234=AH$5,$AC35&amp;" ","")</f>
        <v/>
      </c>
      <c r="AI35" s="113" t="str">
        <f>IF('2.Mapa'!$AO$234=AI$5,$AC35&amp;" ","")</f>
        <v/>
      </c>
      <c r="AJ35" s="113" t="str">
        <f>IF('2.Mapa'!$AO$234=AJ$5,$AC35&amp;" ","")</f>
        <v/>
      </c>
      <c r="AK35" s="113" t="str">
        <f>IF('2.Mapa'!$AO$234=AK$5,$AC35&amp;" ","")</f>
        <v/>
      </c>
      <c r="AL35" s="113" t="str">
        <f>IF('2.Mapa'!$AO$234=AL$5,$AC35&amp;" ","")</f>
        <v/>
      </c>
      <c r="AM35" s="113" t="str">
        <f>IF('2.Mapa'!$AO$234=AM$5,$AC35&amp;" ","")</f>
        <v/>
      </c>
      <c r="AN35" s="113" t="str">
        <f>IF('2.Mapa'!$AO$234=AN$5,$AC35&amp;" ","")</f>
        <v/>
      </c>
      <c r="AO35" s="114" t="str">
        <f>IF('2.Mapa'!$AO$234=AO$5,$AC35&amp;" ","")</f>
        <v/>
      </c>
      <c r="AP35" s="114" t="str">
        <f>IF('2.Mapa'!$AO$234=AP$5,$AC35&amp;" ","")</f>
        <v/>
      </c>
      <c r="AQ35" s="114" t="str">
        <f>IF('2.Mapa'!$AO$234=AQ$5,$AC35&amp;" ","")</f>
        <v/>
      </c>
      <c r="AR35" s="114" t="str">
        <f>IF('2.Mapa'!$AO$234=AR$5,$AC35&amp;" ","")</f>
        <v/>
      </c>
      <c r="AS35" s="114" t="str">
        <f>IF('2.Mapa'!$AO$234=AS$5,$AC35&amp;" ","")</f>
        <v/>
      </c>
      <c r="AT35" s="114" t="str">
        <f>IF('2.Mapa'!$AO$234=AT$5,$AC35&amp;" ","")</f>
        <v/>
      </c>
      <c r="AU35" s="114" t="str">
        <f>IF('2.Mapa'!$AO$234=AU$5,$AC35&amp;" ","")</f>
        <v/>
      </c>
      <c r="AV35" s="114" t="str">
        <f>IF('2.Mapa'!$AO$234=AV$5,$AC35&amp;" ","")</f>
        <v/>
      </c>
      <c r="AW35" s="114" t="str">
        <f>IF('2.Mapa'!$AO$234=AW$5,$AC35&amp;" ","")</f>
        <v/>
      </c>
      <c r="AX35" s="115" t="str">
        <f>IF('2.Mapa'!$AO$234=AX$5,$AC35&amp;" ","")</f>
        <v/>
      </c>
      <c r="AY35" s="115" t="str">
        <f>IF('2.Mapa'!$AO$234=AY$5,$AC35&amp;" ","")</f>
        <v/>
      </c>
      <c r="AZ35" s="115" t="str">
        <f>IF('2.Mapa'!$AO$234=AZ$5,$AC35&amp;" ","")</f>
        <v/>
      </c>
      <c r="BA35" s="115" t="str">
        <f>IF('2.Mapa'!$AO$234=BA$5,$AC35&amp;" ","")</f>
        <v/>
      </c>
      <c r="BB35" s="115" t="str">
        <f>IF('2.Mapa'!$AO$234=BB$5,$AC35&amp;" ","")</f>
        <v/>
      </c>
      <c r="BC35" s="116"/>
    </row>
    <row r="36" spans="1:55" x14ac:dyDescent="0.25">
      <c r="A36" s="107">
        <f t="shared" si="0"/>
        <v>186</v>
      </c>
      <c r="B36" s="111">
        <f>'2.Mapa'!A$240</f>
        <v>0</v>
      </c>
      <c r="C36" s="110" t="str">
        <f>'2.Mapa'!B$240&amp;"-i"</f>
        <v>-i</v>
      </c>
      <c r="D36" s="112" t="str">
        <f>IF('2.Mapa'!$Q$240=D$5,$C36&amp;" ","")</f>
        <v/>
      </c>
      <c r="E36" s="112" t="str">
        <f>IF('2.Mapa'!$Q$240=E$5,$C36&amp;" ","")</f>
        <v/>
      </c>
      <c r="F36" s="112" t="str">
        <f>IF('2.Mapa'!$Q$240=F$5,$C36&amp;" ","")</f>
        <v/>
      </c>
      <c r="G36" s="113" t="str">
        <f>IF('2.Mapa'!$Q$240=G$5,$C36&amp;" ","")</f>
        <v/>
      </c>
      <c r="H36" s="113" t="str">
        <f>IF('2.Mapa'!$Q$240=H$5,$C36&amp;" ","")</f>
        <v/>
      </c>
      <c r="I36" s="113" t="str">
        <f>IF('2.Mapa'!$Q$240=I$5,$C36&amp;" ","")</f>
        <v/>
      </c>
      <c r="J36" s="113" t="str">
        <f>IF('2.Mapa'!$Q$240=J$5,$C36&amp;" ","")</f>
        <v/>
      </c>
      <c r="K36" s="113" t="str">
        <f>IF('2.Mapa'!$Q$240=K$5,$C36&amp;" ","")</f>
        <v/>
      </c>
      <c r="L36" s="113" t="str">
        <f>IF('2.Mapa'!$Q$240=L$5,$C36&amp;" ","")</f>
        <v/>
      </c>
      <c r="M36" s="113" t="str">
        <f>IF('2.Mapa'!$Q$240=M$5,$C36&amp;" ","")</f>
        <v/>
      </c>
      <c r="N36" s="113" t="str">
        <f>IF('2.Mapa'!$Q$240=N$5,$C36&amp;" ","")</f>
        <v/>
      </c>
      <c r="O36" s="114" t="str">
        <f>IF('2.Mapa'!$Q$240=O$5,$C36&amp;" ","")</f>
        <v/>
      </c>
      <c r="P36" s="114" t="str">
        <f>IF('2.Mapa'!$Q$240=P$5,$C36&amp;" ","")</f>
        <v/>
      </c>
      <c r="Q36" s="114" t="str">
        <f>IF('2.Mapa'!$Q$240=Q$5,$C36&amp;" ","")</f>
        <v/>
      </c>
      <c r="R36" s="114" t="str">
        <f>IF('2.Mapa'!$Q$240=R$5,$C36&amp;" ","")</f>
        <v/>
      </c>
      <c r="S36" s="114" t="str">
        <f>IF('2.Mapa'!$Q$240=S$5,$C36&amp;" ","")</f>
        <v/>
      </c>
      <c r="T36" s="114" t="str">
        <f>IF('2.Mapa'!$Q$240=T$5,$C36&amp;" ","")</f>
        <v/>
      </c>
      <c r="U36" s="114" t="str">
        <f>IF('2.Mapa'!$Q$240=U$5,$C36&amp;" ","")</f>
        <v/>
      </c>
      <c r="V36" s="114" t="str">
        <f>IF('2.Mapa'!$Q$240=V$5,$C36&amp;" ","")</f>
        <v/>
      </c>
      <c r="W36" s="114" t="str">
        <f>IF('2.Mapa'!$Q$240=W$5,$C36&amp;" ","")</f>
        <v/>
      </c>
      <c r="X36" s="115" t="str">
        <f>IF('2.Mapa'!$Q$240=X$5,$C36&amp;" ","")</f>
        <v/>
      </c>
      <c r="Y36" s="115" t="str">
        <f>IF('2.Mapa'!$Q$240=Y$5,$C36&amp;" ","")</f>
        <v/>
      </c>
      <c r="Z36" s="115" t="str">
        <f>IF('2.Mapa'!$Q$240=Z$5,$C36&amp;" ","")</f>
        <v/>
      </c>
      <c r="AA36" s="115" t="str">
        <f>IF('2.Mapa'!$Q$240=AA$5,$C36&amp;" ","")</f>
        <v/>
      </c>
      <c r="AB36" s="115" t="str">
        <f>IF('2.Mapa'!$Q$240=AB$5,$C36&amp;" ","")</f>
        <v/>
      </c>
      <c r="AC36" s="110" t="str">
        <f>'2.Mapa'!B$240&amp;"-r"</f>
        <v>-r</v>
      </c>
      <c r="AD36" s="112" t="str">
        <f>IF('2.Mapa'!$AO$240=AD$5,$AC36&amp;" ","")</f>
        <v/>
      </c>
      <c r="AE36" s="112" t="str">
        <f>IF('2.Mapa'!$AO$240=AE$5,$AC36&amp;" ","")</f>
        <v/>
      </c>
      <c r="AF36" s="112" t="str">
        <f>IF('2.Mapa'!$AO$240=AF$5,$AC36&amp;" ","")</f>
        <v/>
      </c>
      <c r="AG36" s="113" t="str">
        <f>IF('2.Mapa'!$AO$240=AG$5,$AC36&amp;" ","")</f>
        <v/>
      </c>
      <c r="AH36" s="113" t="str">
        <f>IF('2.Mapa'!$AO$240=AH$5,$AC36&amp;" ","")</f>
        <v/>
      </c>
      <c r="AI36" s="113" t="str">
        <f>IF('2.Mapa'!$AO$240=AI$5,$AC36&amp;" ","")</f>
        <v/>
      </c>
      <c r="AJ36" s="113" t="str">
        <f>IF('2.Mapa'!$AO$240=AJ$5,$AC36&amp;" ","")</f>
        <v/>
      </c>
      <c r="AK36" s="113" t="str">
        <f>IF('2.Mapa'!$AO$240=AK$5,$AC36&amp;" ","")</f>
        <v/>
      </c>
      <c r="AL36" s="113" t="str">
        <f>IF('2.Mapa'!$AO$240=AL$5,$AC36&amp;" ","")</f>
        <v/>
      </c>
      <c r="AM36" s="113" t="str">
        <f>IF('2.Mapa'!$AO$240=AM$5,$AC36&amp;" ","")</f>
        <v/>
      </c>
      <c r="AN36" s="113" t="str">
        <f>IF('2.Mapa'!$AO$240=AN$5,$AC36&amp;" ","")</f>
        <v/>
      </c>
      <c r="AO36" s="114" t="str">
        <f>IF('2.Mapa'!$AO$240=AO$5,$AC36&amp;" ","")</f>
        <v/>
      </c>
      <c r="AP36" s="114" t="str">
        <f>IF('2.Mapa'!$AO$240=AP$5,$AC36&amp;" ","")</f>
        <v/>
      </c>
      <c r="AQ36" s="114" t="str">
        <f>IF('2.Mapa'!$AO$240=AQ$5,$AC36&amp;" ","")</f>
        <v/>
      </c>
      <c r="AR36" s="114" t="str">
        <f>IF('2.Mapa'!$AO$240=AR$5,$AC36&amp;" ","")</f>
        <v/>
      </c>
      <c r="AS36" s="114" t="str">
        <f>IF('2.Mapa'!$AO$240=AS$5,$AC36&amp;" ","")</f>
        <v/>
      </c>
      <c r="AT36" s="114" t="str">
        <f>IF('2.Mapa'!$AO$240=AT$5,$AC36&amp;" ","")</f>
        <v/>
      </c>
      <c r="AU36" s="114" t="str">
        <f>IF('2.Mapa'!$AO$240=AU$5,$AC36&amp;" ","")</f>
        <v/>
      </c>
      <c r="AV36" s="114" t="str">
        <f>IF('2.Mapa'!$AO$240=AV$5,$AC36&amp;" ","")</f>
        <v/>
      </c>
      <c r="AW36" s="114" t="str">
        <f>IF('2.Mapa'!$AO$240=AW$5,$AC36&amp;" ","")</f>
        <v/>
      </c>
      <c r="AX36" s="115" t="str">
        <f>IF('2.Mapa'!$AO$240=AX$5,$AC36&amp;" ","")</f>
        <v/>
      </c>
      <c r="AY36" s="115" t="str">
        <f>IF('2.Mapa'!$AO$240=AY$5,$AC36&amp;" ","")</f>
        <v/>
      </c>
      <c r="AZ36" s="115" t="str">
        <f>IF('2.Mapa'!$AO$240=AZ$5,$AC36&amp;" ","")</f>
        <v/>
      </c>
      <c r="BA36" s="115" t="str">
        <f>IF('2.Mapa'!$AO$240=BA$5,$AC36&amp;" ","")</f>
        <v/>
      </c>
      <c r="BB36" s="115" t="str">
        <f>IF('2.Mapa'!$AO$240=BB$5,$AC36&amp;" ","")</f>
        <v/>
      </c>
      <c r="BC36" s="116"/>
    </row>
    <row r="37" spans="1:55" x14ac:dyDescent="0.25">
      <c r="A37" s="107">
        <f t="shared" si="0"/>
        <v>192</v>
      </c>
      <c r="B37" s="111">
        <f>'2.Mapa'!A$246</f>
        <v>0</v>
      </c>
      <c r="C37" s="110" t="str">
        <f>'2.Mapa'!B$246&amp;"-i"</f>
        <v>-i</v>
      </c>
      <c r="D37" s="112" t="str">
        <f>IF('2.Mapa'!$Q$246=D$5,$C37&amp;" ","")</f>
        <v/>
      </c>
      <c r="E37" s="112" t="str">
        <f>IF('2.Mapa'!$Q$246=E$5,$C37&amp;" ","")</f>
        <v/>
      </c>
      <c r="F37" s="112" t="str">
        <f>IF('2.Mapa'!$Q$246=F$5,$C37&amp;" ","")</f>
        <v/>
      </c>
      <c r="G37" s="113" t="str">
        <f>IF('2.Mapa'!$Q$246=G$5,$C37&amp;" ","")</f>
        <v/>
      </c>
      <c r="H37" s="113" t="str">
        <f>IF('2.Mapa'!$Q$246=H$5,$C37&amp;" ","")</f>
        <v/>
      </c>
      <c r="I37" s="113" t="str">
        <f>IF('2.Mapa'!$Q$246=I$5,$C37&amp;" ","")</f>
        <v/>
      </c>
      <c r="J37" s="113" t="str">
        <f>IF('2.Mapa'!$Q$246=J$5,$C37&amp;" ","")</f>
        <v/>
      </c>
      <c r="K37" s="113" t="str">
        <f>IF('2.Mapa'!$Q$246=K$5,$C37&amp;" ","")</f>
        <v/>
      </c>
      <c r="L37" s="113" t="str">
        <f>IF('2.Mapa'!$Q$246=L$5,$C37&amp;" ","")</f>
        <v/>
      </c>
      <c r="M37" s="113" t="str">
        <f>IF('2.Mapa'!$Q$246=M$5,$C37&amp;" ","")</f>
        <v/>
      </c>
      <c r="N37" s="113" t="str">
        <f>IF('2.Mapa'!$Q$246=N$5,$C37&amp;" ","")</f>
        <v/>
      </c>
      <c r="O37" s="114" t="str">
        <f>IF('2.Mapa'!$Q$246=O$5,$C37&amp;" ","")</f>
        <v/>
      </c>
      <c r="P37" s="114" t="str">
        <f>IF('2.Mapa'!$Q$246=P$5,$C37&amp;" ","")</f>
        <v/>
      </c>
      <c r="Q37" s="114" t="str">
        <f>IF('2.Mapa'!$Q$246=Q$5,$C37&amp;" ","")</f>
        <v/>
      </c>
      <c r="R37" s="114" t="str">
        <f>IF('2.Mapa'!$Q$246=R$5,$C37&amp;" ","")</f>
        <v/>
      </c>
      <c r="S37" s="114" t="str">
        <f>IF('2.Mapa'!$Q$246=S$5,$C37&amp;" ","")</f>
        <v/>
      </c>
      <c r="T37" s="114" t="str">
        <f>IF('2.Mapa'!$Q$246=T$5,$C37&amp;" ","")</f>
        <v/>
      </c>
      <c r="U37" s="114" t="str">
        <f>IF('2.Mapa'!$Q$246=U$5,$C37&amp;" ","")</f>
        <v/>
      </c>
      <c r="V37" s="114" t="str">
        <f>IF('2.Mapa'!$Q$246=V$5,$C37&amp;" ","")</f>
        <v/>
      </c>
      <c r="W37" s="114" t="str">
        <f>IF('2.Mapa'!$Q$246=W$5,$C37&amp;" ","")</f>
        <v/>
      </c>
      <c r="X37" s="115" t="str">
        <f>IF('2.Mapa'!$Q$246=X$5,$C37&amp;" ","")</f>
        <v/>
      </c>
      <c r="Y37" s="115" t="str">
        <f>IF('2.Mapa'!$Q$246=Y$5,$C37&amp;" ","")</f>
        <v/>
      </c>
      <c r="Z37" s="115" t="str">
        <f>IF('2.Mapa'!$Q$246=Z$5,$C37&amp;" ","")</f>
        <v/>
      </c>
      <c r="AA37" s="115" t="str">
        <f>IF('2.Mapa'!$Q$246=AA$5,$C37&amp;" ","")</f>
        <v/>
      </c>
      <c r="AB37" s="115" t="str">
        <f>IF('2.Mapa'!$Q$246=AB$5,$C37&amp;" ","")</f>
        <v/>
      </c>
      <c r="AC37" s="110" t="str">
        <f>'2.Mapa'!B$246&amp;"-r"</f>
        <v>-r</v>
      </c>
      <c r="AD37" s="112" t="str">
        <f>IF('2.Mapa'!$AO$246=AD$5,$AC37&amp;" ","")</f>
        <v/>
      </c>
      <c r="AE37" s="112" t="str">
        <f>IF('2.Mapa'!$AO$246=AE$5,$AC37&amp;" ","")</f>
        <v/>
      </c>
      <c r="AF37" s="112" t="str">
        <f>IF('2.Mapa'!$AO$246=AF$5,$AC37&amp;" ","")</f>
        <v/>
      </c>
      <c r="AG37" s="113" t="str">
        <f>IF('2.Mapa'!$AO$246=AG$5,$AC37&amp;" ","")</f>
        <v/>
      </c>
      <c r="AH37" s="113" t="str">
        <f>IF('2.Mapa'!$AO$246=AH$5,$AC37&amp;" ","")</f>
        <v/>
      </c>
      <c r="AI37" s="113" t="str">
        <f>IF('2.Mapa'!$AO$246=AI$5,$AC37&amp;" ","")</f>
        <v/>
      </c>
      <c r="AJ37" s="113" t="str">
        <f>IF('2.Mapa'!$AO$246=AJ$5,$AC37&amp;" ","")</f>
        <v/>
      </c>
      <c r="AK37" s="113" t="str">
        <f>IF('2.Mapa'!$AO$246=AK$5,$AC37&amp;" ","")</f>
        <v/>
      </c>
      <c r="AL37" s="113" t="str">
        <f>IF('2.Mapa'!$AO$246=AL$5,$AC37&amp;" ","")</f>
        <v/>
      </c>
      <c r="AM37" s="113" t="str">
        <f>IF('2.Mapa'!$AO$246=AM$5,$AC37&amp;" ","")</f>
        <v/>
      </c>
      <c r="AN37" s="113" t="str">
        <f>IF('2.Mapa'!$AO$246=AN$5,$AC37&amp;" ","")</f>
        <v/>
      </c>
      <c r="AO37" s="114" t="str">
        <f>IF('2.Mapa'!$AO$246=AO$5,$AC37&amp;" ","")</f>
        <v/>
      </c>
      <c r="AP37" s="114" t="str">
        <f>IF('2.Mapa'!$AO$246=AP$5,$AC37&amp;" ","")</f>
        <v/>
      </c>
      <c r="AQ37" s="114" t="str">
        <f>IF('2.Mapa'!$AO$246=AQ$5,$AC37&amp;" ","")</f>
        <v/>
      </c>
      <c r="AR37" s="114" t="str">
        <f>IF('2.Mapa'!$AO$246=AR$5,$AC37&amp;" ","")</f>
        <v/>
      </c>
      <c r="AS37" s="114" t="str">
        <f>IF('2.Mapa'!$AO$246=AS$5,$AC37&amp;" ","")</f>
        <v/>
      </c>
      <c r="AT37" s="114" t="str">
        <f>IF('2.Mapa'!$AO$246=AT$5,$AC37&amp;" ","")</f>
        <v/>
      </c>
      <c r="AU37" s="114" t="str">
        <f>IF('2.Mapa'!$AO$246=AU$5,$AC37&amp;" ","")</f>
        <v/>
      </c>
      <c r="AV37" s="114" t="str">
        <f>IF('2.Mapa'!$AO$246=AV$5,$AC37&amp;" ","")</f>
        <v/>
      </c>
      <c r="AW37" s="114" t="str">
        <f>IF('2.Mapa'!$AO$246=AW$5,$AC37&amp;" ","")</f>
        <v/>
      </c>
      <c r="AX37" s="115" t="str">
        <f>IF('2.Mapa'!$AO$246=AX$5,$AC37&amp;" ","")</f>
        <v/>
      </c>
      <c r="AY37" s="115" t="str">
        <f>IF('2.Mapa'!$AO$246=AY$5,$AC37&amp;" ","")</f>
        <v/>
      </c>
      <c r="AZ37" s="115" t="str">
        <f>IF('2.Mapa'!$AO$246=AZ$5,$AC37&amp;" ","")</f>
        <v/>
      </c>
      <c r="BA37" s="115" t="str">
        <f>IF('2.Mapa'!$AO$246=BA$5,$AC37&amp;" ","")</f>
        <v/>
      </c>
      <c r="BB37" s="115" t="str">
        <f>IF('2.Mapa'!$AO$246=BB$5,$AC37&amp;" ","")</f>
        <v/>
      </c>
      <c r="BC37" s="116"/>
    </row>
    <row r="38" spans="1:55" x14ac:dyDescent="0.25">
      <c r="A38" s="107">
        <f t="shared" si="0"/>
        <v>198</v>
      </c>
      <c r="B38" s="111">
        <f>'2.Mapa'!A$252</f>
        <v>0</v>
      </c>
      <c r="C38" s="110" t="str">
        <f>'2.Mapa'!B$252&amp;"-i"</f>
        <v>-i</v>
      </c>
      <c r="D38" s="112" t="str">
        <f>IF('2.Mapa'!$Q$252=D$5,$C38&amp;" ","")</f>
        <v/>
      </c>
      <c r="E38" s="112" t="str">
        <f>IF('2.Mapa'!$Q$252=E$5,$C38&amp;" ","")</f>
        <v/>
      </c>
      <c r="F38" s="112" t="str">
        <f>IF('2.Mapa'!$Q$252=F$5,$C38&amp;" ","")</f>
        <v/>
      </c>
      <c r="G38" s="113" t="str">
        <f>IF('2.Mapa'!$Q$252=G$5,$C38&amp;" ","")</f>
        <v/>
      </c>
      <c r="H38" s="113" t="str">
        <f>IF('2.Mapa'!$Q$252=H$5,$C38&amp;" ","")</f>
        <v/>
      </c>
      <c r="I38" s="113" t="str">
        <f>IF('2.Mapa'!$Q$252=I$5,$C38&amp;" ","")</f>
        <v/>
      </c>
      <c r="J38" s="113" t="str">
        <f>IF('2.Mapa'!$Q$252=J$5,$C38&amp;" ","")</f>
        <v/>
      </c>
      <c r="K38" s="113" t="str">
        <f>IF('2.Mapa'!$Q$252=K$5,$C38&amp;" ","")</f>
        <v/>
      </c>
      <c r="L38" s="113" t="str">
        <f>IF('2.Mapa'!$Q$252=L$5,$C38&amp;" ","")</f>
        <v/>
      </c>
      <c r="M38" s="113" t="str">
        <f>IF('2.Mapa'!$Q$252=M$5,$C38&amp;" ","")</f>
        <v/>
      </c>
      <c r="N38" s="113" t="str">
        <f>IF('2.Mapa'!$Q$252=N$5,$C38&amp;" ","")</f>
        <v/>
      </c>
      <c r="O38" s="114" t="str">
        <f>IF('2.Mapa'!$Q$252=O$5,$C38&amp;" ","")</f>
        <v/>
      </c>
      <c r="P38" s="114" t="str">
        <f>IF('2.Mapa'!$Q$252=P$5,$C38&amp;" ","")</f>
        <v/>
      </c>
      <c r="Q38" s="114" t="str">
        <f>IF('2.Mapa'!$Q$252=Q$5,$C38&amp;" ","")</f>
        <v/>
      </c>
      <c r="R38" s="114" t="str">
        <f>IF('2.Mapa'!$Q$252=R$5,$C38&amp;" ","")</f>
        <v/>
      </c>
      <c r="S38" s="114" t="str">
        <f>IF('2.Mapa'!$Q$252=S$5,$C38&amp;" ","")</f>
        <v/>
      </c>
      <c r="T38" s="114" t="str">
        <f>IF('2.Mapa'!$Q$252=T$5,$C38&amp;" ","")</f>
        <v/>
      </c>
      <c r="U38" s="114" t="str">
        <f>IF('2.Mapa'!$Q$252=U$5,$C38&amp;" ","")</f>
        <v/>
      </c>
      <c r="V38" s="114" t="str">
        <f>IF('2.Mapa'!$Q$252=V$5,$C38&amp;" ","")</f>
        <v/>
      </c>
      <c r="W38" s="114" t="str">
        <f>IF('2.Mapa'!$Q$252=W$5,$C38&amp;" ","")</f>
        <v/>
      </c>
      <c r="X38" s="115" t="str">
        <f>IF('2.Mapa'!$Q$252=X$5,$C38&amp;" ","")</f>
        <v/>
      </c>
      <c r="Y38" s="115" t="str">
        <f>IF('2.Mapa'!$Q$252=Y$5,$C38&amp;" ","")</f>
        <v/>
      </c>
      <c r="Z38" s="115" t="str">
        <f>IF('2.Mapa'!$Q$252=Z$5,$C38&amp;" ","")</f>
        <v/>
      </c>
      <c r="AA38" s="115" t="str">
        <f>IF('2.Mapa'!$Q$252=AA$5,$C38&amp;" ","")</f>
        <v/>
      </c>
      <c r="AB38" s="115" t="str">
        <f>IF('2.Mapa'!$Q$252=AB$5,$C38&amp;" ","")</f>
        <v/>
      </c>
      <c r="AC38" s="110" t="str">
        <f>'2.Mapa'!B$252&amp;"-r"</f>
        <v>-r</v>
      </c>
      <c r="AD38" s="112" t="str">
        <f>IF('2.Mapa'!$AO$252=AD$5,$AC38&amp;" ","")</f>
        <v/>
      </c>
      <c r="AE38" s="112" t="str">
        <f>IF('2.Mapa'!$AO$252=AE$5,$AC38&amp;" ","")</f>
        <v/>
      </c>
      <c r="AF38" s="112" t="str">
        <f>IF('2.Mapa'!$AO$252=AF$5,$AC38&amp;" ","")</f>
        <v/>
      </c>
      <c r="AG38" s="113" t="str">
        <f>IF('2.Mapa'!$AO$252=AG$5,$AC38&amp;" ","")</f>
        <v/>
      </c>
      <c r="AH38" s="113" t="str">
        <f>IF('2.Mapa'!$AO$252=AH$5,$AC38&amp;" ","")</f>
        <v/>
      </c>
      <c r="AI38" s="113" t="str">
        <f>IF('2.Mapa'!$AO$252=AI$5,$AC38&amp;" ","")</f>
        <v/>
      </c>
      <c r="AJ38" s="113" t="str">
        <f>IF('2.Mapa'!$AO$252=AJ$5,$AC38&amp;" ","")</f>
        <v/>
      </c>
      <c r="AK38" s="113" t="str">
        <f>IF('2.Mapa'!$AO$252=AK$5,$AC38&amp;" ","")</f>
        <v/>
      </c>
      <c r="AL38" s="113" t="str">
        <f>IF('2.Mapa'!$AO$252=AL$5,$AC38&amp;" ","")</f>
        <v/>
      </c>
      <c r="AM38" s="113" t="str">
        <f>IF('2.Mapa'!$AO$252=AM$5,$AC38&amp;" ","")</f>
        <v/>
      </c>
      <c r="AN38" s="113" t="str">
        <f>IF('2.Mapa'!$AO$252=AN$5,$AC38&amp;" ","")</f>
        <v/>
      </c>
      <c r="AO38" s="114" t="str">
        <f>IF('2.Mapa'!$AO$252=AO$5,$AC38&amp;" ","")</f>
        <v/>
      </c>
      <c r="AP38" s="114" t="str">
        <f>IF('2.Mapa'!$AO$252=AP$5,$AC38&amp;" ","")</f>
        <v/>
      </c>
      <c r="AQ38" s="114" t="str">
        <f>IF('2.Mapa'!$AO$252=AQ$5,$AC38&amp;" ","")</f>
        <v/>
      </c>
      <c r="AR38" s="114" t="str">
        <f>IF('2.Mapa'!$AO$252=AR$5,$AC38&amp;" ","")</f>
        <v/>
      </c>
      <c r="AS38" s="114" t="str">
        <f>IF('2.Mapa'!$AO$252=AS$5,$AC38&amp;" ","")</f>
        <v/>
      </c>
      <c r="AT38" s="114" t="str">
        <f>IF('2.Mapa'!$AO$252=AT$5,$AC38&amp;" ","")</f>
        <v/>
      </c>
      <c r="AU38" s="114" t="str">
        <f>IF('2.Mapa'!$AO$252=AU$5,$AC38&amp;" ","")</f>
        <v/>
      </c>
      <c r="AV38" s="114" t="str">
        <f>IF('2.Mapa'!$AO$252=AV$5,$AC38&amp;" ","")</f>
        <v/>
      </c>
      <c r="AW38" s="114" t="str">
        <f>IF('2.Mapa'!$AO$252=AW$5,$AC38&amp;" ","")</f>
        <v/>
      </c>
      <c r="AX38" s="115" t="str">
        <f>IF('2.Mapa'!$AO$252=AX$5,$AC38&amp;" ","")</f>
        <v/>
      </c>
      <c r="AY38" s="115" t="str">
        <f>IF('2.Mapa'!$AO$252=AY$5,$AC38&amp;" ","")</f>
        <v/>
      </c>
      <c r="AZ38" s="115" t="str">
        <f>IF('2.Mapa'!$AO$252=AZ$5,$AC38&amp;" ","")</f>
        <v/>
      </c>
      <c r="BA38" s="115" t="str">
        <f>IF('2.Mapa'!$AO$252=BA$5,$AC38&amp;" ","")</f>
        <v/>
      </c>
      <c r="BB38" s="115" t="str">
        <f>IF('2.Mapa'!$AO$252=BB$5,$AC38&amp;" ","")</f>
        <v/>
      </c>
      <c r="BC38" s="116"/>
    </row>
    <row r="39" spans="1:55" x14ac:dyDescent="0.25">
      <c r="A39" s="107">
        <f t="shared" si="0"/>
        <v>204</v>
      </c>
      <c r="B39" s="111">
        <f>'2.Mapa'!A$258</f>
        <v>0</v>
      </c>
      <c r="C39" s="110" t="str">
        <f>'2.Mapa'!B$258&amp;"-i"</f>
        <v>-i</v>
      </c>
      <c r="D39" s="112" t="str">
        <f>IF('2.Mapa'!$Q$258=D$5,$C39&amp;" ","")</f>
        <v/>
      </c>
      <c r="E39" s="112" t="str">
        <f>IF('2.Mapa'!$Q$258=E$5,$C39&amp;" ","")</f>
        <v/>
      </c>
      <c r="F39" s="112" t="str">
        <f>IF('2.Mapa'!$Q$258=F$5,$C39&amp;" ","")</f>
        <v/>
      </c>
      <c r="G39" s="113" t="str">
        <f>IF('2.Mapa'!$Q$258=G$5,$C39&amp;" ","")</f>
        <v/>
      </c>
      <c r="H39" s="113" t="str">
        <f>IF('2.Mapa'!$Q$258=H$5,$C39&amp;" ","")</f>
        <v/>
      </c>
      <c r="I39" s="113" t="str">
        <f>IF('2.Mapa'!$Q$258=I$5,$C39&amp;" ","")</f>
        <v/>
      </c>
      <c r="J39" s="113" t="str">
        <f>IF('2.Mapa'!$Q$258=J$5,$C39&amp;" ","")</f>
        <v/>
      </c>
      <c r="K39" s="113" t="str">
        <f>IF('2.Mapa'!$Q$258=K$5,$C39&amp;" ","")</f>
        <v/>
      </c>
      <c r="L39" s="113" t="str">
        <f>IF('2.Mapa'!$Q$258=L$5,$C39&amp;" ","")</f>
        <v/>
      </c>
      <c r="M39" s="113" t="str">
        <f>IF('2.Mapa'!$Q$258=M$5,$C39&amp;" ","")</f>
        <v/>
      </c>
      <c r="N39" s="113" t="str">
        <f>IF('2.Mapa'!$Q$258=N$5,$C39&amp;" ","")</f>
        <v/>
      </c>
      <c r="O39" s="114" t="str">
        <f>IF('2.Mapa'!$Q$258=O$5,$C39&amp;" ","")</f>
        <v/>
      </c>
      <c r="P39" s="114" t="str">
        <f>IF('2.Mapa'!$Q$258=P$5,$C39&amp;" ","")</f>
        <v/>
      </c>
      <c r="Q39" s="114" t="str">
        <f>IF('2.Mapa'!$Q$258=Q$5,$C39&amp;" ","")</f>
        <v/>
      </c>
      <c r="R39" s="114" t="str">
        <f>IF('2.Mapa'!$Q$258=R$5,$C39&amp;" ","")</f>
        <v/>
      </c>
      <c r="S39" s="114" t="str">
        <f>IF('2.Mapa'!$Q$258=S$5,$C39&amp;" ","")</f>
        <v/>
      </c>
      <c r="T39" s="114" t="str">
        <f>IF('2.Mapa'!$Q$258=T$5,$C39&amp;" ","")</f>
        <v/>
      </c>
      <c r="U39" s="114" t="str">
        <f>IF('2.Mapa'!$Q$258=U$5,$C39&amp;" ","")</f>
        <v/>
      </c>
      <c r="V39" s="114" t="str">
        <f>IF('2.Mapa'!$Q$258=V$5,$C39&amp;" ","")</f>
        <v/>
      </c>
      <c r="W39" s="114" t="str">
        <f>IF('2.Mapa'!$Q$258=W$5,$C39&amp;" ","")</f>
        <v/>
      </c>
      <c r="X39" s="115" t="str">
        <f>IF('2.Mapa'!$Q$258=X$5,$C39&amp;" ","")</f>
        <v/>
      </c>
      <c r="Y39" s="115" t="str">
        <f>IF('2.Mapa'!$Q$258=Y$5,$C39&amp;" ","")</f>
        <v/>
      </c>
      <c r="Z39" s="115" t="str">
        <f>IF('2.Mapa'!$Q$258=Z$5,$C39&amp;" ","")</f>
        <v/>
      </c>
      <c r="AA39" s="115" t="str">
        <f>IF('2.Mapa'!$Q$258=AA$5,$C39&amp;" ","")</f>
        <v/>
      </c>
      <c r="AB39" s="115" t="str">
        <f>IF('2.Mapa'!$Q$258=AB$5,$C39&amp;" ","")</f>
        <v/>
      </c>
      <c r="AC39" s="110" t="str">
        <f>'2.Mapa'!B$258&amp;"-r"</f>
        <v>-r</v>
      </c>
      <c r="AD39" s="112" t="str">
        <f>IF('2.Mapa'!$AO$258=AD$5,$AC39&amp;" ","")</f>
        <v/>
      </c>
      <c r="AE39" s="112" t="str">
        <f>IF('2.Mapa'!$AO$258=AE$5,$AC39&amp;" ","")</f>
        <v/>
      </c>
      <c r="AF39" s="112" t="str">
        <f>IF('2.Mapa'!$AO$258=AF$5,$AC39&amp;" ","")</f>
        <v/>
      </c>
      <c r="AG39" s="113" t="str">
        <f>IF('2.Mapa'!$AO$258=AG$5,$AC39&amp;" ","")</f>
        <v/>
      </c>
      <c r="AH39" s="113" t="str">
        <f>IF('2.Mapa'!$AO$258=AH$5,$AC39&amp;" ","")</f>
        <v/>
      </c>
      <c r="AI39" s="113" t="str">
        <f>IF('2.Mapa'!$AO$258=AI$5,$AC39&amp;" ","")</f>
        <v/>
      </c>
      <c r="AJ39" s="113" t="str">
        <f>IF('2.Mapa'!$AO$258=AJ$5,$AC39&amp;" ","")</f>
        <v/>
      </c>
      <c r="AK39" s="113" t="str">
        <f>IF('2.Mapa'!$AO$258=AK$5,$AC39&amp;" ","")</f>
        <v/>
      </c>
      <c r="AL39" s="113" t="str">
        <f>IF('2.Mapa'!$AO$258=AL$5,$AC39&amp;" ","")</f>
        <v/>
      </c>
      <c r="AM39" s="113" t="str">
        <f>IF('2.Mapa'!$AO$258=AM$5,$AC39&amp;" ","")</f>
        <v/>
      </c>
      <c r="AN39" s="113" t="str">
        <f>IF('2.Mapa'!$AO$258=AN$5,$AC39&amp;" ","")</f>
        <v/>
      </c>
      <c r="AO39" s="114" t="str">
        <f>IF('2.Mapa'!$AO$258=AO$5,$AC39&amp;" ","")</f>
        <v/>
      </c>
      <c r="AP39" s="114" t="str">
        <f>IF('2.Mapa'!$AO$258=AP$5,$AC39&amp;" ","")</f>
        <v/>
      </c>
      <c r="AQ39" s="114" t="str">
        <f>IF('2.Mapa'!$AO$258=AQ$5,$AC39&amp;" ","")</f>
        <v/>
      </c>
      <c r="AR39" s="114" t="str">
        <f>IF('2.Mapa'!$AO$258=AR$5,$AC39&amp;" ","")</f>
        <v/>
      </c>
      <c r="AS39" s="114" t="str">
        <f>IF('2.Mapa'!$AO$258=AS$5,$AC39&amp;" ","")</f>
        <v/>
      </c>
      <c r="AT39" s="114" t="str">
        <f>IF('2.Mapa'!$AO$258=AT$5,$AC39&amp;" ","")</f>
        <v/>
      </c>
      <c r="AU39" s="114" t="str">
        <f>IF('2.Mapa'!$AO$258=AU$5,$AC39&amp;" ","")</f>
        <v/>
      </c>
      <c r="AV39" s="114" t="str">
        <f>IF('2.Mapa'!$AO$258=AV$5,$AC39&amp;" ","")</f>
        <v/>
      </c>
      <c r="AW39" s="114" t="str">
        <f>IF('2.Mapa'!$AO$258=AW$5,$AC39&amp;" ","")</f>
        <v/>
      </c>
      <c r="AX39" s="115" t="str">
        <f>IF('2.Mapa'!$AO$258=AX$5,$AC39&amp;" ","")</f>
        <v/>
      </c>
      <c r="AY39" s="115" t="str">
        <f>IF('2.Mapa'!$AO$258=AY$5,$AC39&amp;" ","")</f>
        <v/>
      </c>
      <c r="AZ39" s="115" t="str">
        <f>IF('2.Mapa'!$AO$258=AZ$5,$AC39&amp;" ","")</f>
        <v/>
      </c>
      <c r="BA39" s="115" t="str">
        <f>IF('2.Mapa'!$AO$258=BA$5,$AC39&amp;" ","")</f>
        <v/>
      </c>
      <c r="BB39" s="115" t="str">
        <f>IF('2.Mapa'!$AO$258=BB$5,$AC39&amp;" ","")</f>
        <v/>
      </c>
      <c r="BC39" s="116"/>
    </row>
    <row r="40" spans="1:55" x14ac:dyDescent="0.25">
      <c r="A40" s="107">
        <f t="shared" si="0"/>
        <v>210</v>
      </c>
      <c r="B40" s="111">
        <f>'2.Mapa'!A$264</f>
        <v>0</v>
      </c>
      <c r="C40" s="110" t="str">
        <f>'2.Mapa'!B$264&amp;"-i"</f>
        <v>-i</v>
      </c>
      <c r="D40" s="112" t="str">
        <f>IF('2.Mapa'!$Q$264=D$5,$C40&amp;" ","")</f>
        <v/>
      </c>
      <c r="E40" s="112" t="str">
        <f>IF('2.Mapa'!$Q$264=E$5,$C40&amp;" ","")</f>
        <v/>
      </c>
      <c r="F40" s="112" t="str">
        <f>IF('2.Mapa'!$Q$264=F$5,$C40&amp;" ","")</f>
        <v/>
      </c>
      <c r="G40" s="113" t="str">
        <f>IF('2.Mapa'!$Q$264=G$5,$C40&amp;" ","")</f>
        <v/>
      </c>
      <c r="H40" s="113" t="str">
        <f>IF('2.Mapa'!$Q$264=H$5,$C40&amp;" ","")</f>
        <v/>
      </c>
      <c r="I40" s="113" t="str">
        <f>IF('2.Mapa'!$Q$264=I$5,$C40&amp;" ","")</f>
        <v/>
      </c>
      <c r="J40" s="113" t="str">
        <f>IF('2.Mapa'!$Q$264=J$5,$C40&amp;" ","")</f>
        <v/>
      </c>
      <c r="K40" s="113" t="str">
        <f>IF('2.Mapa'!$Q$264=K$5,$C40&amp;" ","")</f>
        <v/>
      </c>
      <c r="L40" s="113" t="str">
        <f>IF('2.Mapa'!$Q$264=L$5,$C40&amp;" ","")</f>
        <v/>
      </c>
      <c r="M40" s="113" t="str">
        <f>IF('2.Mapa'!$Q$264=M$5,$C40&amp;" ","")</f>
        <v/>
      </c>
      <c r="N40" s="113" t="str">
        <f>IF('2.Mapa'!$Q$264=N$5,$C40&amp;" ","")</f>
        <v/>
      </c>
      <c r="O40" s="114" t="str">
        <f>IF('2.Mapa'!$Q$264=O$5,$C40&amp;" ","")</f>
        <v/>
      </c>
      <c r="P40" s="114" t="str">
        <f>IF('2.Mapa'!$Q$264=P$5,$C40&amp;" ","")</f>
        <v/>
      </c>
      <c r="Q40" s="114" t="str">
        <f>IF('2.Mapa'!$Q$264=Q$5,$C40&amp;" ","")</f>
        <v/>
      </c>
      <c r="R40" s="114" t="str">
        <f>IF('2.Mapa'!$Q$264=R$5,$C40&amp;" ","")</f>
        <v/>
      </c>
      <c r="S40" s="114" t="str">
        <f>IF('2.Mapa'!$Q$264=S$5,$C40&amp;" ","")</f>
        <v/>
      </c>
      <c r="T40" s="114" t="str">
        <f>IF('2.Mapa'!$Q$264=T$5,$C40&amp;" ","")</f>
        <v/>
      </c>
      <c r="U40" s="114" t="str">
        <f>IF('2.Mapa'!$Q$264=U$5,$C40&amp;" ","")</f>
        <v/>
      </c>
      <c r="V40" s="114" t="str">
        <f>IF('2.Mapa'!$Q$264=V$5,$C40&amp;" ","")</f>
        <v/>
      </c>
      <c r="W40" s="114" t="str">
        <f>IF('2.Mapa'!$Q$264=W$5,$C40&amp;" ","")</f>
        <v/>
      </c>
      <c r="X40" s="115" t="str">
        <f>IF('2.Mapa'!$Q$264=X$5,$C40&amp;" ","")</f>
        <v/>
      </c>
      <c r="Y40" s="115" t="str">
        <f>IF('2.Mapa'!$Q$264=Y$5,$C40&amp;" ","")</f>
        <v/>
      </c>
      <c r="Z40" s="115" t="str">
        <f>IF('2.Mapa'!$Q$264=Z$5,$C40&amp;" ","")</f>
        <v/>
      </c>
      <c r="AA40" s="115" t="str">
        <f>IF('2.Mapa'!$Q$264=AA$5,$C40&amp;" ","")</f>
        <v/>
      </c>
      <c r="AB40" s="115" t="str">
        <f>IF('2.Mapa'!$Q$264=AB$5,$C40&amp;" ","")</f>
        <v/>
      </c>
      <c r="AC40" s="110" t="str">
        <f>'2.Mapa'!B$264&amp;"-r"</f>
        <v>-r</v>
      </c>
      <c r="AD40" s="112" t="str">
        <f>IF('2.Mapa'!$AO$264=AD$5,$AC40&amp;" ","")</f>
        <v/>
      </c>
      <c r="AE40" s="112" t="str">
        <f>IF('2.Mapa'!$AO$264=AE$5,$AC40&amp;" ","")</f>
        <v/>
      </c>
      <c r="AF40" s="112" t="str">
        <f>IF('2.Mapa'!$AO$264=AF$5,$AC40&amp;" ","")</f>
        <v/>
      </c>
      <c r="AG40" s="113" t="str">
        <f>IF('2.Mapa'!$AO$264=AG$5,$AC40&amp;" ","")</f>
        <v/>
      </c>
      <c r="AH40" s="113" t="str">
        <f>IF('2.Mapa'!$AO$264=AH$5,$AC40&amp;" ","")</f>
        <v/>
      </c>
      <c r="AI40" s="113" t="str">
        <f>IF('2.Mapa'!$AO$264=AI$5,$AC40&amp;" ","")</f>
        <v/>
      </c>
      <c r="AJ40" s="113" t="str">
        <f>IF('2.Mapa'!$AO$264=AJ$5,$AC40&amp;" ","")</f>
        <v/>
      </c>
      <c r="AK40" s="113" t="str">
        <f>IF('2.Mapa'!$AO$264=AK$5,$AC40&amp;" ","")</f>
        <v/>
      </c>
      <c r="AL40" s="113" t="str">
        <f>IF('2.Mapa'!$AO$264=AL$5,$AC40&amp;" ","")</f>
        <v/>
      </c>
      <c r="AM40" s="113" t="str">
        <f>IF('2.Mapa'!$AO$264=AM$5,$AC40&amp;" ","")</f>
        <v/>
      </c>
      <c r="AN40" s="113" t="str">
        <f>IF('2.Mapa'!$AO$264=AN$5,$AC40&amp;" ","")</f>
        <v/>
      </c>
      <c r="AO40" s="114" t="str">
        <f>IF('2.Mapa'!$AO$264=AO$5,$AC40&amp;" ","")</f>
        <v/>
      </c>
      <c r="AP40" s="114" t="str">
        <f>IF('2.Mapa'!$AO$264=AP$5,$AC40&amp;" ","")</f>
        <v/>
      </c>
      <c r="AQ40" s="114" t="str">
        <f>IF('2.Mapa'!$AO$264=AQ$5,$AC40&amp;" ","")</f>
        <v/>
      </c>
      <c r="AR40" s="114" t="str">
        <f>IF('2.Mapa'!$AO$264=AR$5,$AC40&amp;" ","")</f>
        <v/>
      </c>
      <c r="AS40" s="114" t="str">
        <f>IF('2.Mapa'!$AO$264=AS$5,$AC40&amp;" ","")</f>
        <v/>
      </c>
      <c r="AT40" s="114" t="str">
        <f>IF('2.Mapa'!$AO$264=AT$5,$AC40&amp;" ","")</f>
        <v/>
      </c>
      <c r="AU40" s="114" t="str">
        <f>IF('2.Mapa'!$AO$264=AU$5,$AC40&amp;" ","")</f>
        <v/>
      </c>
      <c r="AV40" s="114" t="str">
        <f>IF('2.Mapa'!$AO$264=AV$5,$AC40&amp;" ","")</f>
        <v/>
      </c>
      <c r="AW40" s="114" t="str">
        <f>IF('2.Mapa'!$AO$264=AW$5,$AC40&amp;" ","")</f>
        <v/>
      </c>
      <c r="AX40" s="115" t="str">
        <f>IF('2.Mapa'!$AO$264=AX$5,$AC40&amp;" ","")</f>
        <v/>
      </c>
      <c r="AY40" s="115" t="str">
        <f>IF('2.Mapa'!$AO$264=AY$5,$AC40&amp;" ","")</f>
        <v/>
      </c>
      <c r="AZ40" s="115" t="str">
        <f>IF('2.Mapa'!$AO$264=AZ$5,$AC40&amp;" ","")</f>
        <v/>
      </c>
      <c r="BA40" s="115" t="str">
        <f>IF('2.Mapa'!$AO$264=BA$5,$AC40&amp;" ","")</f>
        <v/>
      </c>
      <c r="BB40" s="115" t="str">
        <f>IF('2.Mapa'!$AO$264=BB$5,$AC40&amp;" ","")</f>
        <v/>
      </c>
      <c r="BC40" s="116"/>
    </row>
    <row r="41" spans="1:55" x14ac:dyDescent="0.25">
      <c r="A41" s="107">
        <f t="shared" si="0"/>
        <v>216</v>
      </c>
      <c r="B41" s="111">
        <f>'2.Mapa'!A$270</f>
        <v>0</v>
      </c>
      <c r="C41" s="110" t="str">
        <f>'2.Mapa'!B$270&amp;"-i"</f>
        <v>-i</v>
      </c>
      <c r="D41" s="112" t="str">
        <f>IF('2.Mapa'!$Q$270=D$5,$C41&amp;" ","")</f>
        <v/>
      </c>
      <c r="E41" s="112" t="str">
        <f>IF('2.Mapa'!$Q$270=E$5,$C41&amp;" ","")</f>
        <v/>
      </c>
      <c r="F41" s="112" t="str">
        <f>IF('2.Mapa'!$Q$270=F$5,$C41&amp;" ","")</f>
        <v/>
      </c>
      <c r="G41" s="113" t="str">
        <f>IF('2.Mapa'!$Q$270=G$5,$C41&amp;" ","")</f>
        <v/>
      </c>
      <c r="H41" s="113" t="str">
        <f>IF('2.Mapa'!$Q$270=H$5,$C41&amp;" ","")</f>
        <v/>
      </c>
      <c r="I41" s="113" t="str">
        <f>IF('2.Mapa'!$Q$270=I$5,$C41&amp;" ","")</f>
        <v/>
      </c>
      <c r="J41" s="113" t="str">
        <f>IF('2.Mapa'!$Q$270=J$5,$C41&amp;" ","")</f>
        <v/>
      </c>
      <c r="K41" s="113" t="str">
        <f>IF('2.Mapa'!$Q$270=K$5,$C41&amp;" ","")</f>
        <v/>
      </c>
      <c r="L41" s="113" t="str">
        <f>IF('2.Mapa'!$Q$270=L$5,$C41&amp;" ","")</f>
        <v/>
      </c>
      <c r="M41" s="113" t="str">
        <f>IF('2.Mapa'!$Q$270=M$5,$C41&amp;" ","")</f>
        <v/>
      </c>
      <c r="N41" s="113" t="str">
        <f>IF('2.Mapa'!$Q$270=N$5,$C41&amp;" ","")</f>
        <v/>
      </c>
      <c r="O41" s="114" t="str">
        <f>IF('2.Mapa'!$Q$270=O$5,$C41&amp;" ","")</f>
        <v/>
      </c>
      <c r="P41" s="114" t="str">
        <f>IF('2.Mapa'!$Q$270=P$5,$C41&amp;" ","")</f>
        <v/>
      </c>
      <c r="Q41" s="114" t="str">
        <f>IF('2.Mapa'!$Q$270=Q$5,$C41&amp;" ","")</f>
        <v/>
      </c>
      <c r="R41" s="114" t="str">
        <f>IF('2.Mapa'!$Q$270=R$5,$C41&amp;" ","")</f>
        <v/>
      </c>
      <c r="S41" s="114" t="str">
        <f>IF('2.Mapa'!$Q$270=S$5,$C41&amp;" ","")</f>
        <v/>
      </c>
      <c r="T41" s="114" t="str">
        <f>IF('2.Mapa'!$Q$270=T$5,$C41&amp;" ","")</f>
        <v/>
      </c>
      <c r="U41" s="114" t="str">
        <f>IF('2.Mapa'!$Q$270=U$5,$C41&amp;" ","")</f>
        <v/>
      </c>
      <c r="V41" s="114" t="str">
        <f>IF('2.Mapa'!$Q$270=V$5,$C41&amp;" ","")</f>
        <v/>
      </c>
      <c r="W41" s="114" t="str">
        <f>IF('2.Mapa'!$Q$270=W$5,$C41&amp;" ","")</f>
        <v/>
      </c>
      <c r="X41" s="115" t="str">
        <f>IF('2.Mapa'!$Q$270=X$5,$C41&amp;" ","")</f>
        <v/>
      </c>
      <c r="Y41" s="115" t="str">
        <f>IF('2.Mapa'!$Q$270=Y$5,$C41&amp;" ","")</f>
        <v/>
      </c>
      <c r="Z41" s="115" t="str">
        <f>IF('2.Mapa'!$Q$270=Z$5,$C41&amp;" ","")</f>
        <v/>
      </c>
      <c r="AA41" s="115" t="str">
        <f>IF('2.Mapa'!$Q$270=AA$5,$C41&amp;" ","")</f>
        <v/>
      </c>
      <c r="AB41" s="115" t="str">
        <f>IF('2.Mapa'!$Q$270=AB$5,$C41&amp;" ","")</f>
        <v/>
      </c>
      <c r="AC41" s="110" t="str">
        <f>'2.Mapa'!B$270&amp;"-r"</f>
        <v>-r</v>
      </c>
      <c r="AD41" s="112" t="str">
        <f>IF('2.Mapa'!$AO$270=AD$5,$AC41&amp;" ","")</f>
        <v/>
      </c>
      <c r="AE41" s="112" t="str">
        <f>IF('2.Mapa'!$AO$270=AE$5,$AC41&amp;" ","")</f>
        <v/>
      </c>
      <c r="AF41" s="112" t="str">
        <f>IF('2.Mapa'!$AO$270=AF$5,$AC41&amp;" ","")</f>
        <v/>
      </c>
      <c r="AG41" s="113" t="str">
        <f>IF('2.Mapa'!$AO$270=AG$5,$AC41&amp;" ","")</f>
        <v/>
      </c>
      <c r="AH41" s="113" t="str">
        <f>IF('2.Mapa'!$AO$270=AH$5,$AC41&amp;" ","")</f>
        <v/>
      </c>
      <c r="AI41" s="113" t="str">
        <f>IF('2.Mapa'!$AO$270=AI$5,$AC41&amp;" ","")</f>
        <v/>
      </c>
      <c r="AJ41" s="113" t="str">
        <f>IF('2.Mapa'!$AO$270=AJ$5,$AC41&amp;" ","")</f>
        <v/>
      </c>
      <c r="AK41" s="113" t="str">
        <f>IF('2.Mapa'!$AO$270=AK$5,$AC41&amp;" ","")</f>
        <v/>
      </c>
      <c r="AL41" s="113" t="str">
        <f>IF('2.Mapa'!$AO$270=AL$5,$AC41&amp;" ","")</f>
        <v/>
      </c>
      <c r="AM41" s="113" t="str">
        <f>IF('2.Mapa'!$AO$270=AM$5,$AC41&amp;" ","")</f>
        <v/>
      </c>
      <c r="AN41" s="113" t="str">
        <f>IF('2.Mapa'!$AO$270=AN$5,$AC41&amp;" ","")</f>
        <v/>
      </c>
      <c r="AO41" s="114" t="str">
        <f>IF('2.Mapa'!$AO$270=AO$5,$AC41&amp;" ","")</f>
        <v/>
      </c>
      <c r="AP41" s="114" t="str">
        <f>IF('2.Mapa'!$AO$270=AP$5,$AC41&amp;" ","")</f>
        <v/>
      </c>
      <c r="AQ41" s="114" t="str">
        <f>IF('2.Mapa'!$AO$270=AQ$5,$AC41&amp;" ","")</f>
        <v/>
      </c>
      <c r="AR41" s="114" t="str">
        <f>IF('2.Mapa'!$AO$270=AR$5,$AC41&amp;" ","")</f>
        <v/>
      </c>
      <c r="AS41" s="114" t="str">
        <f>IF('2.Mapa'!$AO$270=AS$5,$AC41&amp;" ","")</f>
        <v/>
      </c>
      <c r="AT41" s="114" t="str">
        <f>IF('2.Mapa'!$AO$270=AT$5,$AC41&amp;" ","")</f>
        <v/>
      </c>
      <c r="AU41" s="114" t="str">
        <f>IF('2.Mapa'!$AO$270=AU$5,$AC41&amp;" ","")</f>
        <v/>
      </c>
      <c r="AV41" s="114" t="str">
        <f>IF('2.Mapa'!$AO$270=AV$5,$AC41&amp;" ","")</f>
        <v/>
      </c>
      <c r="AW41" s="114" t="str">
        <f>IF('2.Mapa'!$AO$270=AW$5,$AC41&amp;" ","")</f>
        <v/>
      </c>
      <c r="AX41" s="115" t="str">
        <f>IF('2.Mapa'!$AO$270=AX$5,$AC41&amp;" ","")</f>
        <v/>
      </c>
      <c r="AY41" s="115" t="str">
        <f>IF('2.Mapa'!$AO$270=AY$5,$AC41&amp;" ","")</f>
        <v/>
      </c>
      <c r="AZ41" s="115" t="str">
        <f>IF('2.Mapa'!$AO$270=AZ$5,$AC41&amp;" ","")</f>
        <v/>
      </c>
      <c r="BA41" s="115" t="str">
        <f>IF('2.Mapa'!$AO$270=BA$5,$AC41&amp;" ","")</f>
        <v/>
      </c>
      <c r="BB41" s="115" t="str">
        <f>IF('2.Mapa'!$AO$270=BB$5,$AC41&amp;" ","")</f>
        <v/>
      </c>
      <c r="BC41" s="116"/>
    </row>
    <row r="42" spans="1:55" x14ac:dyDescent="0.25">
      <c r="A42" s="107">
        <f t="shared" si="0"/>
        <v>222</v>
      </c>
      <c r="B42" s="111">
        <f>'2.Mapa'!A$276</f>
        <v>0</v>
      </c>
      <c r="C42" s="110" t="str">
        <f>'2.Mapa'!B$276&amp;"-i"</f>
        <v>-i</v>
      </c>
      <c r="D42" s="112" t="str">
        <f>IF('2.Mapa'!$Q$276=D$5,$C42&amp;" ","")</f>
        <v/>
      </c>
      <c r="E42" s="112" t="str">
        <f>IF('2.Mapa'!$Q$276=E$5,$C42&amp;" ","")</f>
        <v/>
      </c>
      <c r="F42" s="112" t="str">
        <f>IF('2.Mapa'!$Q$276=F$5,$C42&amp;" ","")</f>
        <v/>
      </c>
      <c r="G42" s="113" t="str">
        <f>IF('2.Mapa'!$Q$276=G$5,$C42&amp;" ","")</f>
        <v/>
      </c>
      <c r="H42" s="113" t="str">
        <f>IF('2.Mapa'!$Q$276=H$5,$C42&amp;" ","")</f>
        <v/>
      </c>
      <c r="I42" s="113" t="str">
        <f>IF('2.Mapa'!$Q$276=I$5,$C42&amp;" ","")</f>
        <v/>
      </c>
      <c r="J42" s="113" t="str">
        <f>IF('2.Mapa'!$Q$276=J$5,$C42&amp;" ","")</f>
        <v/>
      </c>
      <c r="K42" s="113" t="str">
        <f>IF('2.Mapa'!$Q$276=K$5,$C42&amp;" ","")</f>
        <v/>
      </c>
      <c r="L42" s="113" t="str">
        <f>IF('2.Mapa'!$Q$276=L$5,$C42&amp;" ","")</f>
        <v/>
      </c>
      <c r="M42" s="113" t="str">
        <f>IF('2.Mapa'!$Q$276=M$5,$C42&amp;" ","")</f>
        <v/>
      </c>
      <c r="N42" s="113" t="str">
        <f>IF('2.Mapa'!$Q$276=N$5,$C42&amp;" ","")</f>
        <v/>
      </c>
      <c r="O42" s="114" t="str">
        <f>IF('2.Mapa'!$Q$276=O$5,$C42&amp;" ","")</f>
        <v/>
      </c>
      <c r="P42" s="114" t="str">
        <f>IF('2.Mapa'!$Q$276=P$5,$C42&amp;" ","")</f>
        <v/>
      </c>
      <c r="Q42" s="114" t="str">
        <f>IF('2.Mapa'!$Q$276=Q$5,$C42&amp;" ","")</f>
        <v/>
      </c>
      <c r="R42" s="114" t="str">
        <f>IF('2.Mapa'!$Q$276=R$5,$C42&amp;" ","")</f>
        <v/>
      </c>
      <c r="S42" s="114" t="str">
        <f>IF('2.Mapa'!$Q$276=S$5,$C42&amp;" ","")</f>
        <v/>
      </c>
      <c r="T42" s="114" t="str">
        <f>IF('2.Mapa'!$Q$276=T$5,$C42&amp;" ","")</f>
        <v/>
      </c>
      <c r="U42" s="114" t="str">
        <f>IF('2.Mapa'!$Q$276=U$5,$C42&amp;" ","")</f>
        <v/>
      </c>
      <c r="V42" s="114" t="str">
        <f>IF('2.Mapa'!$Q$276=V$5,$C42&amp;" ","")</f>
        <v/>
      </c>
      <c r="W42" s="114" t="str">
        <f>IF('2.Mapa'!$Q$276=W$5,$C42&amp;" ","")</f>
        <v/>
      </c>
      <c r="X42" s="115" t="str">
        <f>IF('2.Mapa'!$Q$276=X$5,$C42&amp;" ","")</f>
        <v/>
      </c>
      <c r="Y42" s="115" t="str">
        <f>IF('2.Mapa'!$Q$276=Y$5,$C42&amp;" ","")</f>
        <v/>
      </c>
      <c r="Z42" s="115" t="str">
        <f>IF('2.Mapa'!$Q$276=Z$5,$C42&amp;" ","")</f>
        <v/>
      </c>
      <c r="AA42" s="115" t="str">
        <f>IF('2.Mapa'!$Q$276=AA$5,$C42&amp;" ","")</f>
        <v/>
      </c>
      <c r="AB42" s="115" t="str">
        <f>IF('2.Mapa'!$Q$276=AB$5,$C42&amp;" ","")</f>
        <v/>
      </c>
      <c r="AC42" s="110" t="str">
        <f>'2.Mapa'!B$276&amp;"-r"</f>
        <v>-r</v>
      </c>
      <c r="AD42" s="112" t="str">
        <f>IF('2.Mapa'!$AO$276=AD$5,$AC42&amp;" ","")</f>
        <v/>
      </c>
      <c r="AE42" s="112" t="str">
        <f>IF('2.Mapa'!$AO$276=AE$5,$AC42&amp;" ","")</f>
        <v/>
      </c>
      <c r="AF42" s="112" t="str">
        <f>IF('2.Mapa'!$AO$276=AF$5,$AC42&amp;" ","")</f>
        <v/>
      </c>
      <c r="AG42" s="113" t="str">
        <f>IF('2.Mapa'!$AO$276=AG$5,$AC42&amp;" ","")</f>
        <v/>
      </c>
      <c r="AH42" s="113" t="str">
        <f>IF('2.Mapa'!$AO$276=AH$5,$AC42&amp;" ","")</f>
        <v/>
      </c>
      <c r="AI42" s="113" t="str">
        <f>IF('2.Mapa'!$AO$276=AI$5,$AC42&amp;" ","")</f>
        <v/>
      </c>
      <c r="AJ42" s="113" t="str">
        <f>IF('2.Mapa'!$AO$276=AJ$5,$AC42&amp;" ","")</f>
        <v/>
      </c>
      <c r="AK42" s="113" t="str">
        <f>IF('2.Mapa'!$AO$276=AK$5,$AC42&amp;" ","")</f>
        <v/>
      </c>
      <c r="AL42" s="113" t="str">
        <f>IF('2.Mapa'!$AO$276=AL$5,$AC42&amp;" ","")</f>
        <v/>
      </c>
      <c r="AM42" s="113" t="str">
        <f>IF('2.Mapa'!$AO$276=AM$5,$AC42&amp;" ","")</f>
        <v/>
      </c>
      <c r="AN42" s="113" t="str">
        <f>IF('2.Mapa'!$AO$276=AN$5,$AC42&amp;" ","")</f>
        <v/>
      </c>
      <c r="AO42" s="114" t="str">
        <f>IF('2.Mapa'!$AO$276=AO$5,$AC42&amp;" ","")</f>
        <v/>
      </c>
      <c r="AP42" s="114" t="str">
        <f>IF('2.Mapa'!$AO$276=AP$5,$AC42&amp;" ","")</f>
        <v/>
      </c>
      <c r="AQ42" s="114" t="str">
        <f>IF('2.Mapa'!$AO$276=AQ$5,$AC42&amp;" ","")</f>
        <v/>
      </c>
      <c r="AR42" s="114" t="str">
        <f>IF('2.Mapa'!$AO$276=AR$5,$AC42&amp;" ","")</f>
        <v/>
      </c>
      <c r="AS42" s="114" t="str">
        <f>IF('2.Mapa'!$AO$276=AS$5,$AC42&amp;" ","")</f>
        <v/>
      </c>
      <c r="AT42" s="114" t="str">
        <f>IF('2.Mapa'!$AO$276=AT$5,$AC42&amp;" ","")</f>
        <v/>
      </c>
      <c r="AU42" s="114" t="str">
        <f>IF('2.Mapa'!$AO$276=AU$5,$AC42&amp;" ","")</f>
        <v/>
      </c>
      <c r="AV42" s="114" t="str">
        <f>IF('2.Mapa'!$AO$276=AV$5,$AC42&amp;" ","")</f>
        <v/>
      </c>
      <c r="AW42" s="114" t="str">
        <f>IF('2.Mapa'!$AO$276=AW$5,$AC42&amp;" ","")</f>
        <v/>
      </c>
      <c r="AX42" s="115" t="str">
        <f>IF('2.Mapa'!$AO$276=AX$5,$AC42&amp;" ","")</f>
        <v/>
      </c>
      <c r="AY42" s="115" t="str">
        <f>IF('2.Mapa'!$AO$276=AY$5,$AC42&amp;" ","")</f>
        <v/>
      </c>
      <c r="AZ42" s="115" t="str">
        <f>IF('2.Mapa'!$AO$276=AZ$5,$AC42&amp;" ","")</f>
        <v/>
      </c>
      <c r="BA42" s="115" t="str">
        <f>IF('2.Mapa'!$AO$276=BA$5,$AC42&amp;" ","")</f>
        <v/>
      </c>
      <c r="BB42" s="115" t="str">
        <f>IF('2.Mapa'!$AO$276=BB$5,$AC42&amp;" ","")</f>
        <v/>
      </c>
      <c r="BC42" s="116"/>
    </row>
    <row r="43" spans="1:55" x14ac:dyDescent="0.25">
      <c r="A43" s="107">
        <f t="shared" si="0"/>
        <v>228</v>
      </c>
      <c r="B43" s="111">
        <f>'2.Mapa'!A$282</f>
        <v>0</v>
      </c>
      <c r="C43" s="110" t="str">
        <f>'2.Mapa'!B$282&amp;"-i"</f>
        <v>-i</v>
      </c>
      <c r="D43" s="112" t="str">
        <f>IF('2.Mapa'!$Q$282=D$5,$C43&amp;" ","")</f>
        <v/>
      </c>
      <c r="E43" s="112" t="str">
        <f>IF('2.Mapa'!$Q$282=E$5,$C43&amp;" ","")</f>
        <v/>
      </c>
      <c r="F43" s="112" t="str">
        <f>IF('2.Mapa'!$Q$282=F$5,$C43&amp;" ","")</f>
        <v/>
      </c>
      <c r="G43" s="113" t="str">
        <f>IF('2.Mapa'!$Q$282=G$5,$C43&amp;" ","")</f>
        <v/>
      </c>
      <c r="H43" s="113" t="str">
        <f>IF('2.Mapa'!$Q$282=H$5,$C43&amp;" ","")</f>
        <v/>
      </c>
      <c r="I43" s="113" t="str">
        <f>IF('2.Mapa'!$Q$282=I$5,$C43&amp;" ","")</f>
        <v/>
      </c>
      <c r="J43" s="113" t="str">
        <f>IF('2.Mapa'!$Q$282=J$5,$C43&amp;" ","")</f>
        <v/>
      </c>
      <c r="K43" s="113" t="str">
        <f>IF('2.Mapa'!$Q$282=K$5,$C43&amp;" ","")</f>
        <v/>
      </c>
      <c r="L43" s="113" t="str">
        <f>IF('2.Mapa'!$Q$282=L$5,$C43&amp;" ","")</f>
        <v/>
      </c>
      <c r="M43" s="113" t="str">
        <f>IF('2.Mapa'!$Q$282=M$5,$C43&amp;" ","")</f>
        <v/>
      </c>
      <c r="N43" s="113" t="str">
        <f>IF('2.Mapa'!$Q$282=N$5,$C43&amp;" ","")</f>
        <v/>
      </c>
      <c r="O43" s="114" t="str">
        <f>IF('2.Mapa'!$Q$282=O$5,$C43&amp;" ","")</f>
        <v/>
      </c>
      <c r="P43" s="114" t="str">
        <f>IF('2.Mapa'!$Q$282=P$5,$C43&amp;" ","")</f>
        <v/>
      </c>
      <c r="Q43" s="114" t="str">
        <f>IF('2.Mapa'!$Q$282=Q$5,$C43&amp;" ","")</f>
        <v/>
      </c>
      <c r="R43" s="114" t="str">
        <f>IF('2.Mapa'!$Q$282=R$5,$C43&amp;" ","")</f>
        <v/>
      </c>
      <c r="S43" s="114" t="str">
        <f>IF('2.Mapa'!$Q$282=S$5,$C43&amp;" ","")</f>
        <v/>
      </c>
      <c r="T43" s="114" t="str">
        <f>IF('2.Mapa'!$Q$282=T$5,$C43&amp;" ","")</f>
        <v/>
      </c>
      <c r="U43" s="114" t="str">
        <f>IF('2.Mapa'!$Q$282=U$5,$C43&amp;" ","")</f>
        <v/>
      </c>
      <c r="V43" s="114" t="str">
        <f>IF('2.Mapa'!$Q$282=V$5,$C43&amp;" ","")</f>
        <v/>
      </c>
      <c r="W43" s="114" t="str">
        <f>IF('2.Mapa'!$Q$282=W$5,$C43&amp;" ","")</f>
        <v/>
      </c>
      <c r="X43" s="115" t="str">
        <f>IF('2.Mapa'!$Q$282=X$5,$C43&amp;" ","")</f>
        <v/>
      </c>
      <c r="Y43" s="115" t="str">
        <f>IF('2.Mapa'!$Q$282=Y$5,$C43&amp;" ","")</f>
        <v/>
      </c>
      <c r="Z43" s="115" t="str">
        <f>IF('2.Mapa'!$Q$282=Z$5,$C43&amp;" ","")</f>
        <v/>
      </c>
      <c r="AA43" s="115" t="str">
        <f>IF('2.Mapa'!$Q$282=AA$5,$C43&amp;" ","")</f>
        <v/>
      </c>
      <c r="AB43" s="115" t="str">
        <f>IF('2.Mapa'!$Q$282=AB$5,$C43&amp;" ","")</f>
        <v/>
      </c>
      <c r="AC43" s="110" t="str">
        <f>'2.Mapa'!B$282&amp;"-r"</f>
        <v>-r</v>
      </c>
      <c r="AD43" s="112" t="str">
        <f>IF('2.Mapa'!$AO$282=AD$5,$AC43&amp;" ","")</f>
        <v/>
      </c>
      <c r="AE43" s="112" t="str">
        <f>IF('2.Mapa'!$AO$282=AE$5,$AC43&amp;" ","")</f>
        <v/>
      </c>
      <c r="AF43" s="112" t="str">
        <f>IF('2.Mapa'!$AO$282=AF$5,$AC43&amp;" ","")</f>
        <v/>
      </c>
      <c r="AG43" s="113" t="str">
        <f>IF('2.Mapa'!$AO$282=AG$5,$AC43&amp;" ","")</f>
        <v/>
      </c>
      <c r="AH43" s="113" t="str">
        <f>IF('2.Mapa'!$AO$282=AH$5,$AC43&amp;" ","")</f>
        <v/>
      </c>
      <c r="AI43" s="113" t="str">
        <f>IF('2.Mapa'!$AO$282=AI$5,$AC43&amp;" ","")</f>
        <v/>
      </c>
      <c r="AJ43" s="113" t="str">
        <f>IF('2.Mapa'!$AO$282=AJ$5,$AC43&amp;" ","")</f>
        <v/>
      </c>
      <c r="AK43" s="113" t="str">
        <f>IF('2.Mapa'!$AO$282=AK$5,$AC43&amp;" ","")</f>
        <v/>
      </c>
      <c r="AL43" s="113" t="str">
        <f>IF('2.Mapa'!$AO$282=AL$5,$AC43&amp;" ","")</f>
        <v/>
      </c>
      <c r="AM43" s="113" t="str">
        <f>IF('2.Mapa'!$AO$282=AM$5,$AC43&amp;" ","")</f>
        <v/>
      </c>
      <c r="AN43" s="113" t="str">
        <f>IF('2.Mapa'!$AO$282=AN$5,$AC43&amp;" ","")</f>
        <v/>
      </c>
      <c r="AO43" s="114" t="str">
        <f>IF('2.Mapa'!$AO$282=AO$5,$AC43&amp;" ","")</f>
        <v/>
      </c>
      <c r="AP43" s="114" t="str">
        <f>IF('2.Mapa'!$AO$282=AP$5,$AC43&amp;" ","")</f>
        <v/>
      </c>
      <c r="AQ43" s="114" t="str">
        <f>IF('2.Mapa'!$AO$282=AQ$5,$AC43&amp;" ","")</f>
        <v/>
      </c>
      <c r="AR43" s="114" t="str">
        <f>IF('2.Mapa'!$AO$282=AR$5,$AC43&amp;" ","")</f>
        <v/>
      </c>
      <c r="AS43" s="114" t="str">
        <f>IF('2.Mapa'!$AO$282=AS$5,$AC43&amp;" ","")</f>
        <v/>
      </c>
      <c r="AT43" s="114" t="str">
        <f>IF('2.Mapa'!$AO$282=AT$5,$AC43&amp;" ","")</f>
        <v/>
      </c>
      <c r="AU43" s="114" t="str">
        <f>IF('2.Mapa'!$AO$282=AU$5,$AC43&amp;" ","")</f>
        <v/>
      </c>
      <c r="AV43" s="114" t="str">
        <f>IF('2.Mapa'!$AO$282=AV$5,$AC43&amp;" ","")</f>
        <v/>
      </c>
      <c r="AW43" s="114" t="str">
        <f>IF('2.Mapa'!$AO$282=AW$5,$AC43&amp;" ","")</f>
        <v/>
      </c>
      <c r="AX43" s="115" t="str">
        <f>IF('2.Mapa'!$AO$282=AX$5,$AC43&amp;" ","")</f>
        <v/>
      </c>
      <c r="AY43" s="115" t="str">
        <f>IF('2.Mapa'!$AO$282=AY$5,$AC43&amp;" ","")</f>
        <v/>
      </c>
      <c r="AZ43" s="115" t="str">
        <f>IF('2.Mapa'!$AO$282=AZ$5,$AC43&amp;" ","")</f>
        <v/>
      </c>
      <c r="BA43" s="115" t="str">
        <f>IF('2.Mapa'!$AO$282=BA$5,$AC43&amp;" ","")</f>
        <v/>
      </c>
      <c r="BB43" s="115" t="str">
        <f>IF('2.Mapa'!$AO$282=BB$5,$AC43&amp;" ","")</f>
        <v/>
      </c>
      <c r="BC43" s="116"/>
    </row>
    <row r="44" spans="1:55" x14ac:dyDescent="0.25">
      <c r="A44" s="107">
        <f t="shared" si="0"/>
        <v>234</v>
      </c>
      <c r="B44" s="111">
        <f>'2.Mapa'!A$288</f>
        <v>0</v>
      </c>
      <c r="C44" s="110" t="str">
        <f>'2.Mapa'!B$288&amp;"-i"</f>
        <v>-i</v>
      </c>
      <c r="D44" s="112" t="str">
        <f>IF('2.Mapa'!$Q$288=D$5,$C44&amp;" ","")</f>
        <v/>
      </c>
      <c r="E44" s="112" t="str">
        <f>IF('2.Mapa'!$Q$288=E$5,$C44&amp;" ","")</f>
        <v/>
      </c>
      <c r="F44" s="112" t="str">
        <f>IF('2.Mapa'!$Q$288=F$5,$C44&amp;" ","")</f>
        <v/>
      </c>
      <c r="G44" s="113" t="str">
        <f>IF('2.Mapa'!$Q$288=G$5,$C44&amp;" ","")</f>
        <v/>
      </c>
      <c r="H44" s="113" t="str">
        <f>IF('2.Mapa'!$Q$288=H$5,$C44&amp;" ","")</f>
        <v/>
      </c>
      <c r="I44" s="113" t="str">
        <f>IF('2.Mapa'!$Q$288=I$5,$C44&amp;" ","")</f>
        <v/>
      </c>
      <c r="J44" s="113" t="str">
        <f>IF('2.Mapa'!$Q$288=J$5,$C44&amp;" ","")</f>
        <v/>
      </c>
      <c r="K44" s="113" t="str">
        <f>IF('2.Mapa'!$Q$288=K$5,$C44&amp;" ","")</f>
        <v/>
      </c>
      <c r="L44" s="113" t="str">
        <f>IF('2.Mapa'!$Q$288=L$5,$C44&amp;" ","")</f>
        <v/>
      </c>
      <c r="M44" s="113" t="str">
        <f>IF('2.Mapa'!$Q$288=M$5,$C44&amp;" ","")</f>
        <v/>
      </c>
      <c r="N44" s="113" t="str">
        <f>IF('2.Mapa'!$Q$288=N$5,$C44&amp;" ","")</f>
        <v/>
      </c>
      <c r="O44" s="114" t="str">
        <f>IF('2.Mapa'!$Q$288=O$5,$C44&amp;" ","")</f>
        <v/>
      </c>
      <c r="P44" s="114" t="str">
        <f>IF('2.Mapa'!$Q$288=P$5,$C44&amp;" ","")</f>
        <v/>
      </c>
      <c r="Q44" s="114" t="str">
        <f>IF('2.Mapa'!$Q$288=Q$5,$C44&amp;" ","")</f>
        <v/>
      </c>
      <c r="R44" s="114" t="str">
        <f>IF('2.Mapa'!$Q$288=R$5,$C44&amp;" ","")</f>
        <v/>
      </c>
      <c r="S44" s="114" t="str">
        <f>IF('2.Mapa'!$Q$288=S$5,$C44&amp;" ","")</f>
        <v/>
      </c>
      <c r="T44" s="114" t="str">
        <f>IF('2.Mapa'!$Q$288=T$5,$C44&amp;" ","")</f>
        <v/>
      </c>
      <c r="U44" s="114" t="str">
        <f>IF('2.Mapa'!$Q$288=U$5,$C44&amp;" ","")</f>
        <v/>
      </c>
      <c r="V44" s="114" t="str">
        <f>IF('2.Mapa'!$Q$288=V$5,$C44&amp;" ","")</f>
        <v/>
      </c>
      <c r="W44" s="114" t="str">
        <f>IF('2.Mapa'!$Q$288=W$5,$C44&amp;" ","")</f>
        <v/>
      </c>
      <c r="X44" s="115" t="str">
        <f>IF('2.Mapa'!$Q$288=X$5,$C44&amp;" ","")</f>
        <v/>
      </c>
      <c r="Y44" s="115" t="str">
        <f>IF('2.Mapa'!$Q$288=Y$5,$C44&amp;" ","")</f>
        <v/>
      </c>
      <c r="Z44" s="115" t="str">
        <f>IF('2.Mapa'!$Q$288=Z$5,$C44&amp;" ","")</f>
        <v/>
      </c>
      <c r="AA44" s="115" t="str">
        <f>IF('2.Mapa'!$Q$288=AA$5,$C44&amp;" ","")</f>
        <v/>
      </c>
      <c r="AB44" s="115" t="str">
        <f>IF('2.Mapa'!$Q$288=AB$5,$C44&amp;" ","")</f>
        <v/>
      </c>
      <c r="AC44" s="110" t="str">
        <f>'2.Mapa'!B$288&amp;"-r"</f>
        <v>-r</v>
      </c>
      <c r="AD44" s="112" t="str">
        <f>IF('2.Mapa'!$AO$288=AD$5,$AC44&amp;" ","")</f>
        <v/>
      </c>
      <c r="AE44" s="112" t="str">
        <f>IF('2.Mapa'!$AO$288=AE$5,$AC44&amp;" ","")</f>
        <v/>
      </c>
      <c r="AF44" s="112" t="str">
        <f>IF('2.Mapa'!$AO$288=AF$5,$AC44&amp;" ","")</f>
        <v/>
      </c>
      <c r="AG44" s="113" t="str">
        <f>IF('2.Mapa'!$AO$288=AG$5,$AC44&amp;" ","")</f>
        <v/>
      </c>
      <c r="AH44" s="113" t="str">
        <f>IF('2.Mapa'!$AO$288=AH$5,$AC44&amp;" ","")</f>
        <v/>
      </c>
      <c r="AI44" s="113" t="str">
        <f>IF('2.Mapa'!$AO$288=AI$5,$AC44&amp;" ","")</f>
        <v/>
      </c>
      <c r="AJ44" s="113" t="str">
        <f>IF('2.Mapa'!$AO$288=AJ$5,$AC44&amp;" ","")</f>
        <v/>
      </c>
      <c r="AK44" s="113" t="str">
        <f>IF('2.Mapa'!$AO$288=AK$5,$AC44&amp;" ","")</f>
        <v/>
      </c>
      <c r="AL44" s="113" t="str">
        <f>IF('2.Mapa'!$AO$288=AL$5,$AC44&amp;" ","")</f>
        <v/>
      </c>
      <c r="AM44" s="113" t="str">
        <f>IF('2.Mapa'!$AO$288=AM$5,$AC44&amp;" ","")</f>
        <v/>
      </c>
      <c r="AN44" s="113" t="str">
        <f>IF('2.Mapa'!$AO$288=AN$5,$AC44&amp;" ","")</f>
        <v/>
      </c>
      <c r="AO44" s="114" t="str">
        <f>IF('2.Mapa'!$AO$288=AO$5,$AC44&amp;" ","")</f>
        <v/>
      </c>
      <c r="AP44" s="114" t="str">
        <f>IF('2.Mapa'!$AO$288=AP$5,$AC44&amp;" ","")</f>
        <v/>
      </c>
      <c r="AQ44" s="114" t="str">
        <f>IF('2.Mapa'!$AO$288=AQ$5,$AC44&amp;" ","")</f>
        <v/>
      </c>
      <c r="AR44" s="114" t="str">
        <f>IF('2.Mapa'!$AO$288=AR$5,$AC44&amp;" ","")</f>
        <v/>
      </c>
      <c r="AS44" s="114" t="str">
        <f>IF('2.Mapa'!$AO$288=AS$5,$AC44&amp;" ","")</f>
        <v/>
      </c>
      <c r="AT44" s="114" t="str">
        <f>IF('2.Mapa'!$AO$288=AT$5,$AC44&amp;" ","")</f>
        <v/>
      </c>
      <c r="AU44" s="114" t="str">
        <f>IF('2.Mapa'!$AO$288=AU$5,$AC44&amp;" ","")</f>
        <v/>
      </c>
      <c r="AV44" s="114" t="str">
        <f>IF('2.Mapa'!$AO$288=AV$5,$AC44&amp;" ","")</f>
        <v/>
      </c>
      <c r="AW44" s="114" t="str">
        <f>IF('2.Mapa'!$AO$288=AW$5,$AC44&amp;" ","")</f>
        <v/>
      </c>
      <c r="AX44" s="115" t="str">
        <f>IF('2.Mapa'!$AO$288=AX$5,$AC44&amp;" ","")</f>
        <v/>
      </c>
      <c r="AY44" s="115" t="str">
        <f>IF('2.Mapa'!$AO$288=AY$5,$AC44&amp;" ","")</f>
        <v/>
      </c>
      <c r="AZ44" s="115" t="str">
        <f>IF('2.Mapa'!$AO$288=AZ$5,$AC44&amp;" ","")</f>
        <v/>
      </c>
      <c r="BA44" s="115" t="str">
        <f>IF('2.Mapa'!$AO$288=BA$5,$AC44&amp;" ","")</f>
        <v/>
      </c>
      <c r="BB44" s="115" t="str">
        <f>IF('2.Mapa'!$AO$288=BB$5,$AC44&amp;" ","")</f>
        <v/>
      </c>
      <c r="BC44" s="116"/>
    </row>
    <row r="45" spans="1:55" x14ac:dyDescent="0.25">
      <c r="A45" s="107">
        <f t="shared" si="0"/>
        <v>240</v>
      </c>
      <c r="B45" s="111">
        <f>'2.Mapa'!A$294</f>
        <v>0</v>
      </c>
      <c r="C45" s="110" t="str">
        <f>'2.Mapa'!B$294&amp;"-i"</f>
        <v>-i</v>
      </c>
      <c r="D45" s="112" t="str">
        <f>IF('2.Mapa'!$Q$294=D$5,$C45&amp;" ","")</f>
        <v/>
      </c>
      <c r="E45" s="112" t="str">
        <f>IF('2.Mapa'!$Q$294=E$5,$C45&amp;" ","")</f>
        <v/>
      </c>
      <c r="F45" s="112" t="str">
        <f>IF('2.Mapa'!$Q$294=F$5,$C45&amp;" ","")</f>
        <v/>
      </c>
      <c r="G45" s="113" t="str">
        <f>IF('2.Mapa'!$Q$294=G$5,$C45&amp;" ","")</f>
        <v/>
      </c>
      <c r="H45" s="113" t="str">
        <f>IF('2.Mapa'!$Q$294=H$5,$C45&amp;" ","")</f>
        <v/>
      </c>
      <c r="I45" s="113" t="str">
        <f>IF('2.Mapa'!$Q$294=I$5,$C45&amp;" ","")</f>
        <v/>
      </c>
      <c r="J45" s="113" t="str">
        <f>IF('2.Mapa'!$Q$294=J$5,$C45&amp;" ","")</f>
        <v/>
      </c>
      <c r="K45" s="113" t="str">
        <f>IF('2.Mapa'!$Q$294=K$5,$C45&amp;" ","")</f>
        <v/>
      </c>
      <c r="L45" s="113" t="str">
        <f>IF('2.Mapa'!$Q$294=L$5,$C45&amp;" ","")</f>
        <v/>
      </c>
      <c r="M45" s="113" t="str">
        <f>IF('2.Mapa'!$Q$294=M$5,$C45&amp;" ","")</f>
        <v/>
      </c>
      <c r="N45" s="113" t="str">
        <f>IF('2.Mapa'!$Q$294=N$5,$C45&amp;" ","")</f>
        <v/>
      </c>
      <c r="O45" s="114" t="str">
        <f>IF('2.Mapa'!$Q$294=O$5,$C45&amp;" ","")</f>
        <v/>
      </c>
      <c r="P45" s="114" t="str">
        <f>IF('2.Mapa'!$Q$294=P$5,$C45&amp;" ","")</f>
        <v/>
      </c>
      <c r="Q45" s="114" t="str">
        <f>IF('2.Mapa'!$Q$294=Q$5,$C45&amp;" ","")</f>
        <v/>
      </c>
      <c r="R45" s="114" t="str">
        <f>IF('2.Mapa'!$Q$294=R$5,$C45&amp;" ","")</f>
        <v/>
      </c>
      <c r="S45" s="114" t="str">
        <f>IF('2.Mapa'!$Q$294=S$5,$C45&amp;" ","")</f>
        <v/>
      </c>
      <c r="T45" s="114" t="str">
        <f>IF('2.Mapa'!$Q$294=T$5,$C45&amp;" ","")</f>
        <v/>
      </c>
      <c r="U45" s="114" t="str">
        <f>IF('2.Mapa'!$Q$294=U$5,$C45&amp;" ","")</f>
        <v/>
      </c>
      <c r="V45" s="114" t="str">
        <f>IF('2.Mapa'!$Q$294=V$5,$C45&amp;" ","")</f>
        <v/>
      </c>
      <c r="W45" s="114" t="str">
        <f>IF('2.Mapa'!$Q$294=W$5,$C45&amp;" ","")</f>
        <v/>
      </c>
      <c r="X45" s="115" t="str">
        <f>IF('2.Mapa'!$Q$294=X$5,$C45&amp;" ","")</f>
        <v/>
      </c>
      <c r="Y45" s="115" t="str">
        <f>IF('2.Mapa'!$Q$294=Y$5,$C45&amp;" ","")</f>
        <v/>
      </c>
      <c r="Z45" s="115" t="str">
        <f>IF('2.Mapa'!$Q$294=Z$5,$C45&amp;" ","")</f>
        <v/>
      </c>
      <c r="AA45" s="115" t="str">
        <f>IF('2.Mapa'!$Q$294=AA$5,$C45&amp;" ","")</f>
        <v/>
      </c>
      <c r="AB45" s="115" t="str">
        <f>IF('2.Mapa'!$Q$294=AB$5,$C45&amp;" ","")</f>
        <v/>
      </c>
      <c r="AC45" s="110" t="str">
        <f>'2.Mapa'!B$294&amp;"-r"</f>
        <v>-r</v>
      </c>
      <c r="AD45" s="112" t="str">
        <f>IF('2.Mapa'!$AO$294=AD$5,$AC45&amp;" ","")</f>
        <v/>
      </c>
      <c r="AE45" s="112" t="str">
        <f>IF('2.Mapa'!$AO$294=AE$5,$AC45&amp;" ","")</f>
        <v/>
      </c>
      <c r="AF45" s="112" t="str">
        <f>IF('2.Mapa'!$AO$294=AF$5,$AC45&amp;" ","")</f>
        <v/>
      </c>
      <c r="AG45" s="113" t="str">
        <f>IF('2.Mapa'!$AO$294=AG$5,$AC45&amp;" ","")</f>
        <v/>
      </c>
      <c r="AH45" s="113" t="str">
        <f>IF('2.Mapa'!$AO$294=AH$5,$AC45&amp;" ","")</f>
        <v/>
      </c>
      <c r="AI45" s="113" t="str">
        <f>IF('2.Mapa'!$AO$294=AI$5,$AC45&amp;" ","")</f>
        <v/>
      </c>
      <c r="AJ45" s="113" t="str">
        <f>IF('2.Mapa'!$AO$294=AJ$5,$AC45&amp;" ","")</f>
        <v/>
      </c>
      <c r="AK45" s="113" t="str">
        <f>IF('2.Mapa'!$AO$294=AK$5,$AC45&amp;" ","")</f>
        <v/>
      </c>
      <c r="AL45" s="113" t="str">
        <f>IF('2.Mapa'!$AO$294=AL$5,$AC45&amp;" ","")</f>
        <v/>
      </c>
      <c r="AM45" s="113" t="str">
        <f>IF('2.Mapa'!$AO$294=AM$5,$AC45&amp;" ","")</f>
        <v/>
      </c>
      <c r="AN45" s="113" t="str">
        <f>IF('2.Mapa'!$AO$294=AN$5,$AC45&amp;" ","")</f>
        <v/>
      </c>
      <c r="AO45" s="114" t="str">
        <f>IF('2.Mapa'!$AO$294=AO$5,$AC45&amp;" ","")</f>
        <v/>
      </c>
      <c r="AP45" s="114" t="str">
        <f>IF('2.Mapa'!$AO$294=AP$5,$AC45&amp;" ","")</f>
        <v/>
      </c>
      <c r="AQ45" s="114" t="str">
        <f>IF('2.Mapa'!$AO$294=AQ$5,$AC45&amp;" ","")</f>
        <v/>
      </c>
      <c r="AR45" s="114" t="str">
        <f>IF('2.Mapa'!$AO$294=AR$5,$AC45&amp;" ","")</f>
        <v/>
      </c>
      <c r="AS45" s="114" t="str">
        <f>IF('2.Mapa'!$AO$294=AS$5,$AC45&amp;" ","")</f>
        <v/>
      </c>
      <c r="AT45" s="114" t="str">
        <f>IF('2.Mapa'!$AO$294=AT$5,$AC45&amp;" ","")</f>
        <v/>
      </c>
      <c r="AU45" s="114" t="str">
        <f>IF('2.Mapa'!$AO$294=AU$5,$AC45&amp;" ","")</f>
        <v/>
      </c>
      <c r="AV45" s="114" t="str">
        <f>IF('2.Mapa'!$AO$294=AV$5,$AC45&amp;" ","")</f>
        <v/>
      </c>
      <c r="AW45" s="114" t="str">
        <f>IF('2.Mapa'!$AO$294=AW$5,$AC45&amp;" ","")</f>
        <v/>
      </c>
      <c r="AX45" s="115" t="str">
        <f>IF('2.Mapa'!$AO$294=AX$5,$AC45&amp;" ","")</f>
        <v/>
      </c>
      <c r="AY45" s="115" t="str">
        <f>IF('2.Mapa'!$AO$294=AY$5,$AC45&amp;" ","")</f>
        <v/>
      </c>
      <c r="AZ45" s="115" t="str">
        <f>IF('2.Mapa'!$AO$294=AZ$5,$AC45&amp;" ","")</f>
        <v/>
      </c>
      <c r="BA45" s="115" t="str">
        <f>IF('2.Mapa'!$AO$294=BA$5,$AC45&amp;" ","")</f>
        <v/>
      </c>
      <c r="BB45" s="115" t="str">
        <f>IF('2.Mapa'!$AO$294=BB$5,$AC45&amp;" ","")</f>
        <v/>
      </c>
      <c r="BC45" s="116"/>
    </row>
    <row r="46" spans="1:55" x14ac:dyDescent="0.25">
      <c r="A46" s="107">
        <f t="shared" si="0"/>
        <v>246</v>
      </c>
      <c r="B46" s="111">
        <f>'2.Mapa'!A$300</f>
        <v>0</v>
      </c>
      <c r="C46" s="110" t="str">
        <f>'2.Mapa'!B$300&amp;"-i"</f>
        <v>-i</v>
      </c>
      <c r="D46" s="112" t="str">
        <f>IF('2.Mapa'!$Q$300=D$5,$C46&amp;" ","")</f>
        <v/>
      </c>
      <c r="E46" s="112" t="str">
        <f>IF('2.Mapa'!$Q$300=E$5,$C46&amp;" ","")</f>
        <v/>
      </c>
      <c r="F46" s="112" t="str">
        <f>IF('2.Mapa'!$Q$300=F$5,$C46&amp;" ","")</f>
        <v/>
      </c>
      <c r="G46" s="113" t="str">
        <f>IF('2.Mapa'!$Q$300=G$5,$C46&amp;" ","")</f>
        <v/>
      </c>
      <c r="H46" s="113" t="str">
        <f>IF('2.Mapa'!$Q$300=H$5,$C46&amp;" ","")</f>
        <v/>
      </c>
      <c r="I46" s="113" t="str">
        <f>IF('2.Mapa'!$Q$300=I$5,$C46&amp;" ","")</f>
        <v/>
      </c>
      <c r="J46" s="113" t="str">
        <f>IF('2.Mapa'!$Q$300=J$5,$C46&amp;" ","")</f>
        <v/>
      </c>
      <c r="K46" s="113" t="str">
        <f>IF('2.Mapa'!$Q$300=K$5,$C46&amp;" ","")</f>
        <v/>
      </c>
      <c r="L46" s="113" t="str">
        <f>IF('2.Mapa'!$Q$300=L$5,$C46&amp;" ","")</f>
        <v/>
      </c>
      <c r="M46" s="113" t="str">
        <f>IF('2.Mapa'!$Q$300=M$5,$C46&amp;" ","")</f>
        <v/>
      </c>
      <c r="N46" s="113" t="str">
        <f>IF('2.Mapa'!$Q$300=N$5,$C46&amp;" ","")</f>
        <v/>
      </c>
      <c r="O46" s="114" t="str">
        <f>IF('2.Mapa'!$Q$300=O$5,$C46&amp;" ","")</f>
        <v/>
      </c>
      <c r="P46" s="114" t="str">
        <f>IF('2.Mapa'!$Q$300=P$5,$C46&amp;" ","")</f>
        <v/>
      </c>
      <c r="Q46" s="114" t="str">
        <f>IF('2.Mapa'!$Q$300=Q$5,$C46&amp;" ","")</f>
        <v/>
      </c>
      <c r="R46" s="114" t="str">
        <f>IF('2.Mapa'!$Q$300=R$5,$C46&amp;" ","")</f>
        <v/>
      </c>
      <c r="S46" s="114" t="str">
        <f>IF('2.Mapa'!$Q$300=S$5,$C46&amp;" ","")</f>
        <v/>
      </c>
      <c r="T46" s="114" t="str">
        <f>IF('2.Mapa'!$Q$300=T$5,$C46&amp;" ","")</f>
        <v/>
      </c>
      <c r="U46" s="114" t="str">
        <f>IF('2.Mapa'!$Q$300=U$5,$C46&amp;" ","")</f>
        <v/>
      </c>
      <c r="V46" s="114" t="str">
        <f>IF('2.Mapa'!$Q$300=V$5,$C46&amp;" ","")</f>
        <v/>
      </c>
      <c r="W46" s="114" t="str">
        <f>IF('2.Mapa'!$Q$300=W$5,$C46&amp;" ","")</f>
        <v/>
      </c>
      <c r="X46" s="115" t="str">
        <f>IF('2.Mapa'!$Q$300=X$5,$C46&amp;" ","")</f>
        <v/>
      </c>
      <c r="Y46" s="115" t="str">
        <f>IF('2.Mapa'!$Q$300=Y$5,$C46&amp;" ","")</f>
        <v/>
      </c>
      <c r="Z46" s="115" t="str">
        <f>IF('2.Mapa'!$Q$300=Z$5,$C46&amp;" ","")</f>
        <v/>
      </c>
      <c r="AA46" s="115" t="str">
        <f>IF('2.Mapa'!$Q$300=AA$5,$C46&amp;" ","")</f>
        <v/>
      </c>
      <c r="AB46" s="115" t="str">
        <f>IF('2.Mapa'!$Q$300=AB$5,$C46&amp;" ","")</f>
        <v/>
      </c>
      <c r="AC46" s="110" t="str">
        <f>'2.Mapa'!B$300&amp;"-r"</f>
        <v>-r</v>
      </c>
      <c r="AD46" s="112" t="str">
        <f>IF('2.Mapa'!$AO$300=AD$5,$AC46&amp;" ","")</f>
        <v/>
      </c>
      <c r="AE46" s="112" t="str">
        <f>IF('2.Mapa'!$AO$300=AE$5,$AC46&amp;" ","")</f>
        <v/>
      </c>
      <c r="AF46" s="112" t="str">
        <f>IF('2.Mapa'!$AO$300=AF$5,$AC46&amp;" ","")</f>
        <v/>
      </c>
      <c r="AG46" s="113" t="str">
        <f>IF('2.Mapa'!$AO$300=AG$5,$AC46&amp;" ","")</f>
        <v/>
      </c>
      <c r="AH46" s="113" t="str">
        <f>IF('2.Mapa'!$AO$300=AH$5,$AC46&amp;" ","")</f>
        <v/>
      </c>
      <c r="AI46" s="113" t="str">
        <f>IF('2.Mapa'!$AO$300=AI$5,$AC46&amp;" ","")</f>
        <v/>
      </c>
      <c r="AJ46" s="113" t="str">
        <f>IF('2.Mapa'!$AO$300=AJ$5,$AC46&amp;" ","")</f>
        <v/>
      </c>
      <c r="AK46" s="113" t="str">
        <f>IF('2.Mapa'!$AO$300=AK$5,$AC46&amp;" ","")</f>
        <v/>
      </c>
      <c r="AL46" s="113" t="str">
        <f>IF('2.Mapa'!$AO$300=AL$5,$AC46&amp;" ","")</f>
        <v/>
      </c>
      <c r="AM46" s="113" t="str">
        <f>IF('2.Mapa'!$AO$300=AM$5,$AC46&amp;" ","")</f>
        <v/>
      </c>
      <c r="AN46" s="113" t="str">
        <f>IF('2.Mapa'!$AO$300=AN$5,$AC46&amp;" ","")</f>
        <v/>
      </c>
      <c r="AO46" s="114" t="str">
        <f>IF('2.Mapa'!$AO$300=AO$5,$AC46&amp;" ","")</f>
        <v/>
      </c>
      <c r="AP46" s="114" t="str">
        <f>IF('2.Mapa'!$AO$300=AP$5,$AC46&amp;" ","")</f>
        <v/>
      </c>
      <c r="AQ46" s="114" t="str">
        <f>IF('2.Mapa'!$AO$300=AQ$5,$AC46&amp;" ","")</f>
        <v/>
      </c>
      <c r="AR46" s="114" t="str">
        <f>IF('2.Mapa'!$AO$300=AR$5,$AC46&amp;" ","")</f>
        <v/>
      </c>
      <c r="AS46" s="114" t="str">
        <f>IF('2.Mapa'!$AO$300=AS$5,$AC46&amp;" ","")</f>
        <v/>
      </c>
      <c r="AT46" s="114" t="str">
        <f>IF('2.Mapa'!$AO$300=AT$5,$AC46&amp;" ","")</f>
        <v/>
      </c>
      <c r="AU46" s="114" t="str">
        <f>IF('2.Mapa'!$AO$300=AU$5,$AC46&amp;" ","")</f>
        <v/>
      </c>
      <c r="AV46" s="114" t="str">
        <f>IF('2.Mapa'!$AO$300=AV$5,$AC46&amp;" ","")</f>
        <v/>
      </c>
      <c r="AW46" s="114" t="str">
        <f>IF('2.Mapa'!$AO$300=AW$5,$AC46&amp;" ","")</f>
        <v/>
      </c>
      <c r="AX46" s="115" t="str">
        <f>IF('2.Mapa'!$AO$300=AX$5,$AC46&amp;" ","")</f>
        <v/>
      </c>
      <c r="AY46" s="115" t="str">
        <f>IF('2.Mapa'!$AO$300=AY$5,$AC46&amp;" ","")</f>
        <v/>
      </c>
      <c r="AZ46" s="115" t="str">
        <f>IF('2.Mapa'!$AO$300=AZ$5,$AC46&amp;" ","")</f>
        <v/>
      </c>
      <c r="BA46" s="115" t="str">
        <f>IF('2.Mapa'!$AO$300=BA$5,$AC46&amp;" ","")</f>
        <v/>
      </c>
      <c r="BB46" s="115" t="str">
        <f>IF('2.Mapa'!$AO$300=BB$5,$AC46&amp;" ","")</f>
        <v/>
      </c>
      <c r="BC46" s="116"/>
    </row>
    <row r="47" spans="1:55" x14ac:dyDescent="0.25">
      <c r="A47" s="107">
        <f t="shared" si="0"/>
        <v>252</v>
      </c>
      <c r="B47" s="111">
        <f>'2.Mapa'!A$306</f>
        <v>0</v>
      </c>
      <c r="C47" s="110" t="str">
        <f>'2.Mapa'!B$306&amp;"-i"</f>
        <v>-i</v>
      </c>
      <c r="D47" s="112" t="str">
        <f>IF('2.Mapa'!$Q$306=D$5,$C47&amp;" ","")</f>
        <v/>
      </c>
      <c r="E47" s="112" t="str">
        <f>IF('2.Mapa'!$Q$306=E$5,$C47&amp;" ","")</f>
        <v/>
      </c>
      <c r="F47" s="112" t="str">
        <f>IF('2.Mapa'!$Q$306=F$5,$C47&amp;" ","")</f>
        <v/>
      </c>
      <c r="G47" s="113" t="str">
        <f>IF('2.Mapa'!$Q$306=G$5,$C47&amp;" ","")</f>
        <v/>
      </c>
      <c r="H47" s="113" t="str">
        <f>IF('2.Mapa'!$Q$306=H$5,$C47&amp;" ","")</f>
        <v/>
      </c>
      <c r="I47" s="113" t="str">
        <f>IF('2.Mapa'!$Q$306=I$5,$C47&amp;" ","")</f>
        <v/>
      </c>
      <c r="J47" s="113" t="str">
        <f>IF('2.Mapa'!$Q$306=J$5,$C47&amp;" ","")</f>
        <v/>
      </c>
      <c r="K47" s="113" t="str">
        <f>IF('2.Mapa'!$Q$306=K$5,$C47&amp;" ","")</f>
        <v/>
      </c>
      <c r="L47" s="113" t="str">
        <f>IF('2.Mapa'!$Q$306=L$5,$C47&amp;" ","")</f>
        <v/>
      </c>
      <c r="M47" s="113" t="str">
        <f>IF('2.Mapa'!$Q$306=M$5,$C47&amp;" ","")</f>
        <v/>
      </c>
      <c r="N47" s="113" t="str">
        <f>IF('2.Mapa'!$Q$306=N$5,$C47&amp;" ","")</f>
        <v/>
      </c>
      <c r="O47" s="114" t="str">
        <f>IF('2.Mapa'!$Q$306=O$5,$C47&amp;" ","")</f>
        <v/>
      </c>
      <c r="P47" s="114" t="str">
        <f>IF('2.Mapa'!$Q$306=P$5,$C47&amp;" ","")</f>
        <v/>
      </c>
      <c r="Q47" s="114" t="str">
        <f>IF('2.Mapa'!$Q$306=Q$5,$C47&amp;" ","")</f>
        <v/>
      </c>
      <c r="R47" s="114" t="str">
        <f>IF('2.Mapa'!$Q$306=R$5,$C47&amp;" ","")</f>
        <v/>
      </c>
      <c r="S47" s="114" t="str">
        <f>IF('2.Mapa'!$Q$306=S$5,$C47&amp;" ","")</f>
        <v/>
      </c>
      <c r="T47" s="114" t="str">
        <f>IF('2.Mapa'!$Q$306=T$5,$C47&amp;" ","")</f>
        <v/>
      </c>
      <c r="U47" s="114" t="str">
        <f>IF('2.Mapa'!$Q$306=U$5,$C47&amp;" ","")</f>
        <v/>
      </c>
      <c r="V47" s="114" t="str">
        <f>IF('2.Mapa'!$Q$306=V$5,$C47&amp;" ","")</f>
        <v/>
      </c>
      <c r="W47" s="114" t="str">
        <f>IF('2.Mapa'!$Q$306=W$5,$C47&amp;" ","")</f>
        <v/>
      </c>
      <c r="X47" s="115" t="str">
        <f>IF('2.Mapa'!$Q$306=X$5,$C47&amp;" ","")</f>
        <v/>
      </c>
      <c r="Y47" s="115" t="str">
        <f>IF('2.Mapa'!$Q$306=Y$5,$C47&amp;" ","")</f>
        <v/>
      </c>
      <c r="Z47" s="115" t="str">
        <f>IF('2.Mapa'!$Q$306=Z$5,$C47&amp;" ","")</f>
        <v/>
      </c>
      <c r="AA47" s="115" t="str">
        <f>IF('2.Mapa'!$Q$306=AA$5,$C47&amp;" ","")</f>
        <v/>
      </c>
      <c r="AB47" s="115" t="str">
        <f>IF('2.Mapa'!$Q$306=AB$5,$C47&amp;" ","")</f>
        <v/>
      </c>
      <c r="AC47" s="110" t="str">
        <f>'2.Mapa'!B$306&amp;"-r"</f>
        <v>-r</v>
      </c>
      <c r="AD47" s="112" t="str">
        <f>IF('2.Mapa'!$AO$306=AD$5,$AC47&amp;" ","")</f>
        <v/>
      </c>
      <c r="AE47" s="112" t="str">
        <f>IF('2.Mapa'!$AO$306=AE$5,$AC47&amp;" ","")</f>
        <v/>
      </c>
      <c r="AF47" s="112" t="str">
        <f>IF('2.Mapa'!$AO$306=AF$5,$AC47&amp;" ","")</f>
        <v/>
      </c>
      <c r="AG47" s="113" t="str">
        <f>IF('2.Mapa'!$AO$306=AG$5,$AC47&amp;" ","")</f>
        <v/>
      </c>
      <c r="AH47" s="113" t="str">
        <f>IF('2.Mapa'!$AO$306=AH$5,$AC47&amp;" ","")</f>
        <v/>
      </c>
      <c r="AI47" s="113" t="str">
        <f>IF('2.Mapa'!$AO$306=AI$5,$AC47&amp;" ","")</f>
        <v/>
      </c>
      <c r="AJ47" s="113" t="str">
        <f>IF('2.Mapa'!$AO$306=AJ$5,$AC47&amp;" ","")</f>
        <v/>
      </c>
      <c r="AK47" s="113" t="str">
        <f>IF('2.Mapa'!$AO$306=AK$5,$AC47&amp;" ","")</f>
        <v/>
      </c>
      <c r="AL47" s="113" t="str">
        <f>IF('2.Mapa'!$AO$306=AL$5,$AC47&amp;" ","")</f>
        <v/>
      </c>
      <c r="AM47" s="113" t="str">
        <f>IF('2.Mapa'!$AO$306=AM$5,$AC47&amp;" ","")</f>
        <v/>
      </c>
      <c r="AN47" s="113" t="str">
        <f>IF('2.Mapa'!$AO$306=AN$5,$AC47&amp;" ","")</f>
        <v/>
      </c>
      <c r="AO47" s="114" t="str">
        <f>IF('2.Mapa'!$AO$306=AO$5,$AC47&amp;" ","")</f>
        <v/>
      </c>
      <c r="AP47" s="114" t="str">
        <f>IF('2.Mapa'!$AO$306=AP$5,$AC47&amp;" ","")</f>
        <v/>
      </c>
      <c r="AQ47" s="114" t="str">
        <f>IF('2.Mapa'!$AO$306=AQ$5,$AC47&amp;" ","")</f>
        <v/>
      </c>
      <c r="AR47" s="114" t="str">
        <f>IF('2.Mapa'!$AO$306=AR$5,$AC47&amp;" ","")</f>
        <v/>
      </c>
      <c r="AS47" s="114" t="str">
        <f>IF('2.Mapa'!$AO$306=AS$5,$AC47&amp;" ","")</f>
        <v/>
      </c>
      <c r="AT47" s="114" t="str">
        <f>IF('2.Mapa'!$AO$306=AT$5,$AC47&amp;" ","")</f>
        <v/>
      </c>
      <c r="AU47" s="114" t="str">
        <f>IF('2.Mapa'!$AO$306=AU$5,$AC47&amp;" ","")</f>
        <v/>
      </c>
      <c r="AV47" s="114" t="str">
        <f>IF('2.Mapa'!$AO$306=AV$5,$AC47&amp;" ","")</f>
        <v/>
      </c>
      <c r="AW47" s="114" t="str">
        <f>IF('2.Mapa'!$AO$306=AW$5,$AC47&amp;" ","")</f>
        <v/>
      </c>
      <c r="AX47" s="115" t="str">
        <f>IF('2.Mapa'!$AO$306=AX$5,$AC47&amp;" ","")</f>
        <v/>
      </c>
      <c r="AY47" s="115" t="str">
        <f>IF('2.Mapa'!$AO$306=AY$5,$AC47&amp;" ","")</f>
        <v/>
      </c>
      <c r="AZ47" s="115" t="str">
        <f>IF('2.Mapa'!$AO$306=AZ$5,$AC47&amp;" ","")</f>
        <v/>
      </c>
      <c r="BA47" s="115" t="str">
        <f>IF('2.Mapa'!$AO$306=BA$5,$AC47&amp;" ","")</f>
        <v/>
      </c>
      <c r="BB47" s="115" t="str">
        <f>IF('2.Mapa'!$AO$306=BB$5,$AC47&amp;" ","")</f>
        <v/>
      </c>
      <c r="BC47" s="116"/>
    </row>
    <row r="48" spans="1:55" x14ac:dyDescent="0.25">
      <c r="A48" s="107">
        <f t="shared" si="0"/>
        <v>258</v>
      </c>
      <c r="B48" s="111">
        <f>'2.Mapa'!A$312</f>
        <v>0</v>
      </c>
      <c r="C48" s="110" t="str">
        <f>'2.Mapa'!B$312&amp;"-i"</f>
        <v>-i</v>
      </c>
      <c r="D48" s="112" t="str">
        <f>IF('2.Mapa'!$Q$312=D$5,$C48&amp;" ","")</f>
        <v/>
      </c>
      <c r="E48" s="112" t="str">
        <f>IF('2.Mapa'!$Q$312=E$5,$C48&amp;" ","")</f>
        <v/>
      </c>
      <c r="F48" s="112" t="str">
        <f>IF('2.Mapa'!$Q$312=F$5,$C48&amp;" ","")</f>
        <v/>
      </c>
      <c r="G48" s="113" t="str">
        <f>IF('2.Mapa'!$Q$312=G$5,$C48&amp;" ","")</f>
        <v/>
      </c>
      <c r="H48" s="113" t="str">
        <f>IF('2.Mapa'!$Q$312=H$5,$C48&amp;" ","")</f>
        <v/>
      </c>
      <c r="I48" s="113" t="str">
        <f>IF('2.Mapa'!$Q$312=I$5,$C48&amp;" ","")</f>
        <v/>
      </c>
      <c r="J48" s="113" t="str">
        <f>IF('2.Mapa'!$Q$312=J$5,$C48&amp;" ","")</f>
        <v/>
      </c>
      <c r="K48" s="113" t="str">
        <f>IF('2.Mapa'!$Q$312=K$5,$C48&amp;" ","")</f>
        <v/>
      </c>
      <c r="L48" s="113" t="str">
        <f>IF('2.Mapa'!$Q$312=L$5,$C48&amp;" ","")</f>
        <v/>
      </c>
      <c r="M48" s="113" t="str">
        <f>IF('2.Mapa'!$Q$312=M$5,$C48&amp;" ","")</f>
        <v/>
      </c>
      <c r="N48" s="113" t="str">
        <f>IF('2.Mapa'!$Q$312=N$5,$C48&amp;" ","")</f>
        <v/>
      </c>
      <c r="O48" s="114" t="str">
        <f>IF('2.Mapa'!$Q$312=O$5,$C48&amp;" ","")</f>
        <v/>
      </c>
      <c r="P48" s="114" t="str">
        <f>IF('2.Mapa'!$Q$312=P$5,$C48&amp;" ","")</f>
        <v/>
      </c>
      <c r="Q48" s="114" t="str">
        <f>IF('2.Mapa'!$Q$312=Q$5,$C48&amp;" ","")</f>
        <v/>
      </c>
      <c r="R48" s="114" t="str">
        <f>IF('2.Mapa'!$Q$312=R$5,$C48&amp;" ","")</f>
        <v/>
      </c>
      <c r="S48" s="114" t="str">
        <f>IF('2.Mapa'!$Q$312=S$5,$C48&amp;" ","")</f>
        <v/>
      </c>
      <c r="T48" s="114" t="str">
        <f>IF('2.Mapa'!$Q$312=T$5,$C48&amp;" ","")</f>
        <v/>
      </c>
      <c r="U48" s="114" t="str">
        <f>IF('2.Mapa'!$Q$312=U$5,$C48&amp;" ","")</f>
        <v/>
      </c>
      <c r="V48" s="114" t="str">
        <f>IF('2.Mapa'!$Q$312=V$5,$C48&amp;" ","")</f>
        <v/>
      </c>
      <c r="W48" s="114" t="str">
        <f>IF('2.Mapa'!$Q$312=W$5,$C48&amp;" ","")</f>
        <v/>
      </c>
      <c r="X48" s="115" t="str">
        <f>IF('2.Mapa'!$Q$312=X$5,$C48&amp;" ","")</f>
        <v/>
      </c>
      <c r="Y48" s="115" t="str">
        <f>IF('2.Mapa'!$Q$312=Y$5,$C48&amp;" ","")</f>
        <v/>
      </c>
      <c r="Z48" s="115" t="str">
        <f>IF('2.Mapa'!$Q$312=Z$5,$C48&amp;" ","")</f>
        <v/>
      </c>
      <c r="AA48" s="115" t="str">
        <f>IF('2.Mapa'!$Q$312=AA$5,$C48&amp;" ","")</f>
        <v/>
      </c>
      <c r="AB48" s="115" t="str">
        <f>IF('2.Mapa'!$Q$312=AB$5,$C48&amp;" ","")</f>
        <v/>
      </c>
      <c r="AC48" s="110" t="str">
        <f>'2.Mapa'!B$312&amp;"-r"</f>
        <v>-r</v>
      </c>
      <c r="AD48" s="112" t="str">
        <f>IF('2.Mapa'!$AO$312=AD$5,$AC48&amp;" ","")</f>
        <v/>
      </c>
      <c r="AE48" s="112" t="str">
        <f>IF('2.Mapa'!$AO$312=AE$5,$AC48&amp;" ","")</f>
        <v/>
      </c>
      <c r="AF48" s="112" t="str">
        <f>IF('2.Mapa'!$AO$312=AF$5,$AC48&amp;" ","")</f>
        <v/>
      </c>
      <c r="AG48" s="113" t="str">
        <f>IF('2.Mapa'!$AO$312=AG$5,$AC48&amp;" ","")</f>
        <v/>
      </c>
      <c r="AH48" s="113" t="str">
        <f>IF('2.Mapa'!$AO$312=AH$5,$AC48&amp;" ","")</f>
        <v/>
      </c>
      <c r="AI48" s="113" t="str">
        <f>IF('2.Mapa'!$AO$312=AI$5,$AC48&amp;" ","")</f>
        <v/>
      </c>
      <c r="AJ48" s="113" t="str">
        <f>IF('2.Mapa'!$AO$312=AJ$5,$AC48&amp;" ","")</f>
        <v/>
      </c>
      <c r="AK48" s="113" t="str">
        <f>IF('2.Mapa'!$AO$312=AK$5,$AC48&amp;" ","")</f>
        <v/>
      </c>
      <c r="AL48" s="113" t="str">
        <f>IF('2.Mapa'!$AO$312=AL$5,$AC48&amp;" ","")</f>
        <v/>
      </c>
      <c r="AM48" s="113" t="str">
        <f>IF('2.Mapa'!$AO$312=AM$5,$AC48&amp;" ","")</f>
        <v/>
      </c>
      <c r="AN48" s="113" t="str">
        <f>IF('2.Mapa'!$AO$312=AN$5,$AC48&amp;" ","")</f>
        <v/>
      </c>
      <c r="AO48" s="114" t="str">
        <f>IF('2.Mapa'!$AO$312=AO$5,$AC48&amp;" ","")</f>
        <v/>
      </c>
      <c r="AP48" s="114" t="str">
        <f>IF('2.Mapa'!$AO$312=AP$5,$AC48&amp;" ","")</f>
        <v/>
      </c>
      <c r="AQ48" s="114" t="str">
        <f>IF('2.Mapa'!$AO$312=AQ$5,$AC48&amp;" ","")</f>
        <v/>
      </c>
      <c r="AR48" s="114" t="str">
        <f>IF('2.Mapa'!$AO$312=AR$5,$AC48&amp;" ","")</f>
        <v/>
      </c>
      <c r="AS48" s="114" t="str">
        <f>IF('2.Mapa'!$AO$312=AS$5,$AC48&amp;" ","")</f>
        <v/>
      </c>
      <c r="AT48" s="114" t="str">
        <f>IF('2.Mapa'!$AO$312=AT$5,$AC48&amp;" ","")</f>
        <v/>
      </c>
      <c r="AU48" s="114" t="str">
        <f>IF('2.Mapa'!$AO$312=AU$5,$AC48&amp;" ","")</f>
        <v/>
      </c>
      <c r="AV48" s="114" t="str">
        <f>IF('2.Mapa'!$AO$312=AV$5,$AC48&amp;" ","")</f>
        <v/>
      </c>
      <c r="AW48" s="114" t="str">
        <f>IF('2.Mapa'!$AO$312=AW$5,$AC48&amp;" ","")</f>
        <v/>
      </c>
      <c r="AX48" s="115" t="str">
        <f>IF('2.Mapa'!$AO$312=AX$5,$AC48&amp;" ","")</f>
        <v/>
      </c>
      <c r="AY48" s="115" t="str">
        <f>IF('2.Mapa'!$AO$312=AY$5,$AC48&amp;" ","")</f>
        <v/>
      </c>
      <c r="AZ48" s="115" t="str">
        <f>IF('2.Mapa'!$AO$312=AZ$5,$AC48&amp;" ","")</f>
        <v/>
      </c>
      <c r="BA48" s="115" t="str">
        <f>IF('2.Mapa'!$AO$312=BA$5,$AC48&amp;" ","")</f>
        <v/>
      </c>
      <c r="BB48" s="115" t="str">
        <f>IF('2.Mapa'!$AO$312=BB$5,$AC48&amp;" ","")</f>
        <v/>
      </c>
      <c r="BC48" s="116"/>
    </row>
    <row r="49" spans="1:55" x14ac:dyDescent="0.25">
      <c r="A49" s="107">
        <f t="shared" si="0"/>
        <v>264</v>
      </c>
      <c r="B49" s="111">
        <f>'2.Mapa'!A$318</f>
        <v>0</v>
      </c>
      <c r="C49" s="110" t="str">
        <f>'2.Mapa'!B$318&amp;"-i"</f>
        <v>-i</v>
      </c>
      <c r="D49" s="112" t="str">
        <f>IF('2.Mapa'!$Q$318=D$5,$C49&amp;" ","")</f>
        <v/>
      </c>
      <c r="E49" s="112" t="str">
        <f>IF('2.Mapa'!$Q$318=E$5,$C49&amp;" ","")</f>
        <v/>
      </c>
      <c r="F49" s="112" t="str">
        <f>IF('2.Mapa'!$Q$318=F$5,$C49&amp;" ","")</f>
        <v/>
      </c>
      <c r="G49" s="113" t="str">
        <f>IF('2.Mapa'!$Q$318=G$5,$C49&amp;" ","")</f>
        <v/>
      </c>
      <c r="H49" s="113" t="str">
        <f>IF('2.Mapa'!$Q$318=H$5,$C49&amp;" ","")</f>
        <v/>
      </c>
      <c r="I49" s="113" t="str">
        <f>IF('2.Mapa'!$Q$318=I$5,$C49&amp;" ","")</f>
        <v/>
      </c>
      <c r="J49" s="113" t="str">
        <f>IF('2.Mapa'!$Q$318=J$5,$C49&amp;" ","")</f>
        <v/>
      </c>
      <c r="K49" s="113" t="str">
        <f>IF('2.Mapa'!$Q$318=K$5,$C49&amp;" ","")</f>
        <v/>
      </c>
      <c r="L49" s="113" t="str">
        <f>IF('2.Mapa'!$Q$318=L$5,$C49&amp;" ","")</f>
        <v/>
      </c>
      <c r="M49" s="113" t="str">
        <f>IF('2.Mapa'!$Q$318=M$5,$C49&amp;" ","")</f>
        <v/>
      </c>
      <c r="N49" s="113" t="str">
        <f>IF('2.Mapa'!$Q$318=N$5,$C49&amp;" ","")</f>
        <v/>
      </c>
      <c r="O49" s="114" t="str">
        <f>IF('2.Mapa'!$Q$318=O$5,$C49&amp;" ","")</f>
        <v/>
      </c>
      <c r="P49" s="114" t="str">
        <f>IF('2.Mapa'!$Q$318=P$5,$C49&amp;" ","")</f>
        <v/>
      </c>
      <c r="Q49" s="114" t="str">
        <f>IF('2.Mapa'!$Q$318=Q$5,$C49&amp;" ","")</f>
        <v/>
      </c>
      <c r="R49" s="114" t="str">
        <f>IF('2.Mapa'!$Q$318=R$5,$C49&amp;" ","")</f>
        <v/>
      </c>
      <c r="S49" s="114" t="str">
        <f>IF('2.Mapa'!$Q$318=S$5,$C49&amp;" ","")</f>
        <v/>
      </c>
      <c r="T49" s="114" t="str">
        <f>IF('2.Mapa'!$Q$318=T$5,$C49&amp;" ","")</f>
        <v/>
      </c>
      <c r="U49" s="114" t="str">
        <f>IF('2.Mapa'!$Q$318=U$5,$C49&amp;" ","")</f>
        <v/>
      </c>
      <c r="V49" s="114" t="str">
        <f>IF('2.Mapa'!$Q$318=V$5,$C49&amp;" ","")</f>
        <v/>
      </c>
      <c r="W49" s="114" t="str">
        <f>IF('2.Mapa'!$Q$318=W$5,$C49&amp;" ","")</f>
        <v/>
      </c>
      <c r="X49" s="115" t="str">
        <f>IF('2.Mapa'!$Q$318=X$5,$C49&amp;" ","")</f>
        <v/>
      </c>
      <c r="Y49" s="115" t="str">
        <f>IF('2.Mapa'!$Q$318=Y$5,$C49&amp;" ","")</f>
        <v/>
      </c>
      <c r="Z49" s="115" t="str">
        <f>IF('2.Mapa'!$Q$318=Z$5,$C49&amp;" ","")</f>
        <v/>
      </c>
      <c r="AA49" s="115" t="str">
        <f>IF('2.Mapa'!$Q$318=AA$5,$C49&amp;" ","")</f>
        <v/>
      </c>
      <c r="AB49" s="115" t="str">
        <f>IF('2.Mapa'!$Q$318=AB$5,$C49&amp;" ","")</f>
        <v/>
      </c>
      <c r="AC49" s="110" t="str">
        <f>'2.Mapa'!B$318&amp;"-r"</f>
        <v>-r</v>
      </c>
      <c r="AD49" s="112" t="str">
        <f>IF('2.Mapa'!$AO$318=AD$5,$AC49&amp;" ","")</f>
        <v/>
      </c>
      <c r="AE49" s="112" t="str">
        <f>IF('2.Mapa'!$AO$318=AE$5,$AC49&amp;" ","")</f>
        <v/>
      </c>
      <c r="AF49" s="112" t="str">
        <f>IF('2.Mapa'!$AO$318=AF$5,$AC49&amp;" ","")</f>
        <v/>
      </c>
      <c r="AG49" s="113" t="str">
        <f>IF('2.Mapa'!$AO$318=AG$5,$AC49&amp;" ","")</f>
        <v/>
      </c>
      <c r="AH49" s="113" t="str">
        <f>IF('2.Mapa'!$AO$318=AH$5,$AC49&amp;" ","")</f>
        <v/>
      </c>
      <c r="AI49" s="113" t="str">
        <f>IF('2.Mapa'!$AO$318=AI$5,$AC49&amp;" ","")</f>
        <v/>
      </c>
      <c r="AJ49" s="113" t="str">
        <f>IF('2.Mapa'!$AO$318=AJ$5,$AC49&amp;" ","")</f>
        <v/>
      </c>
      <c r="AK49" s="113" t="str">
        <f>IF('2.Mapa'!$AO$318=AK$5,$AC49&amp;" ","")</f>
        <v/>
      </c>
      <c r="AL49" s="113" t="str">
        <f>IF('2.Mapa'!$AO$318=AL$5,$AC49&amp;" ","")</f>
        <v/>
      </c>
      <c r="AM49" s="113" t="str">
        <f>IF('2.Mapa'!$AO$318=AM$5,$AC49&amp;" ","")</f>
        <v/>
      </c>
      <c r="AN49" s="113" t="str">
        <f>IF('2.Mapa'!$AO$318=AN$5,$AC49&amp;" ","")</f>
        <v/>
      </c>
      <c r="AO49" s="114" t="str">
        <f>IF('2.Mapa'!$AO$318=AO$5,$AC49&amp;" ","")</f>
        <v/>
      </c>
      <c r="AP49" s="114" t="str">
        <f>IF('2.Mapa'!$AO$318=AP$5,$AC49&amp;" ","")</f>
        <v/>
      </c>
      <c r="AQ49" s="114" t="str">
        <f>IF('2.Mapa'!$AO$318=AQ$5,$AC49&amp;" ","")</f>
        <v/>
      </c>
      <c r="AR49" s="114" t="str">
        <f>IF('2.Mapa'!$AO$318=AR$5,$AC49&amp;" ","")</f>
        <v/>
      </c>
      <c r="AS49" s="114" t="str">
        <f>IF('2.Mapa'!$AO$318=AS$5,$AC49&amp;" ","")</f>
        <v/>
      </c>
      <c r="AT49" s="114" t="str">
        <f>IF('2.Mapa'!$AO$318=AT$5,$AC49&amp;" ","")</f>
        <v/>
      </c>
      <c r="AU49" s="114" t="str">
        <f>IF('2.Mapa'!$AO$318=AU$5,$AC49&amp;" ","")</f>
        <v/>
      </c>
      <c r="AV49" s="114" t="str">
        <f>IF('2.Mapa'!$AO$318=AV$5,$AC49&amp;" ","")</f>
        <v/>
      </c>
      <c r="AW49" s="114" t="str">
        <f>IF('2.Mapa'!$AO$318=AW$5,$AC49&amp;" ","")</f>
        <v/>
      </c>
      <c r="AX49" s="115" t="str">
        <f>IF('2.Mapa'!$AO$318=AX$5,$AC49&amp;" ","")</f>
        <v/>
      </c>
      <c r="AY49" s="115" t="str">
        <f>IF('2.Mapa'!$AO$318=AY$5,$AC49&amp;" ","")</f>
        <v/>
      </c>
      <c r="AZ49" s="115" t="str">
        <f>IF('2.Mapa'!$AO$318=AZ$5,$AC49&amp;" ","")</f>
        <v/>
      </c>
      <c r="BA49" s="115" t="str">
        <f>IF('2.Mapa'!$AO$318=BA$5,$AC49&amp;" ","")</f>
        <v/>
      </c>
      <c r="BB49" s="115" t="str">
        <f>IF('2.Mapa'!$AO$318=BB$5,$AC49&amp;" ","")</f>
        <v/>
      </c>
      <c r="BC49" s="116"/>
    </row>
    <row r="50" spans="1:55" x14ac:dyDescent="0.25">
      <c r="A50" s="107">
        <f t="shared" si="0"/>
        <v>270</v>
      </c>
      <c r="B50" s="111">
        <f>'2.Mapa'!A$324</f>
        <v>0</v>
      </c>
      <c r="C50" s="110" t="str">
        <f>'2.Mapa'!B$324&amp;"-i"</f>
        <v>-i</v>
      </c>
      <c r="D50" s="112" t="str">
        <f>IF('2.Mapa'!$Q$324=D$5,$C50&amp;" ","")</f>
        <v/>
      </c>
      <c r="E50" s="112" t="str">
        <f>IF('2.Mapa'!$Q$324=E$5,$C50&amp;" ","")</f>
        <v/>
      </c>
      <c r="F50" s="112" t="str">
        <f>IF('2.Mapa'!$Q$324=F$5,$C50&amp;" ","")</f>
        <v/>
      </c>
      <c r="G50" s="113" t="str">
        <f>IF('2.Mapa'!$Q$324=G$5,$C50&amp;" ","")</f>
        <v/>
      </c>
      <c r="H50" s="113" t="str">
        <f>IF('2.Mapa'!$Q$324=H$5,$C50&amp;" ","")</f>
        <v/>
      </c>
      <c r="I50" s="113" t="str">
        <f>IF('2.Mapa'!$Q$324=I$5,$C50&amp;" ","")</f>
        <v/>
      </c>
      <c r="J50" s="113" t="str">
        <f>IF('2.Mapa'!$Q$324=J$5,$C50&amp;" ","")</f>
        <v/>
      </c>
      <c r="K50" s="113" t="str">
        <f>IF('2.Mapa'!$Q$324=K$5,$C50&amp;" ","")</f>
        <v/>
      </c>
      <c r="L50" s="113" t="str">
        <f>IF('2.Mapa'!$Q$324=L$5,$C50&amp;" ","")</f>
        <v/>
      </c>
      <c r="M50" s="113" t="str">
        <f>IF('2.Mapa'!$Q$324=M$5,$C50&amp;" ","")</f>
        <v/>
      </c>
      <c r="N50" s="113" t="str">
        <f>IF('2.Mapa'!$Q$324=N$5,$C50&amp;" ","")</f>
        <v/>
      </c>
      <c r="O50" s="114" t="str">
        <f>IF('2.Mapa'!$Q$324=O$5,$C50&amp;" ","")</f>
        <v/>
      </c>
      <c r="P50" s="114" t="str">
        <f>IF('2.Mapa'!$Q$324=P$5,$C50&amp;" ","")</f>
        <v/>
      </c>
      <c r="Q50" s="114" t="str">
        <f>IF('2.Mapa'!$Q$324=Q$5,$C50&amp;" ","")</f>
        <v/>
      </c>
      <c r="R50" s="114" t="str">
        <f>IF('2.Mapa'!$Q$324=R$5,$C50&amp;" ","")</f>
        <v/>
      </c>
      <c r="S50" s="114" t="str">
        <f>IF('2.Mapa'!$Q$324=S$5,$C50&amp;" ","")</f>
        <v/>
      </c>
      <c r="T50" s="114" t="str">
        <f>IF('2.Mapa'!$Q$324=T$5,$C50&amp;" ","")</f>
        <v/>
      </c>
      <c r="U50" s="114" t="str">
        <f>IF('2.Mapa'!$Q$324=U$5,$C50&amp;" ","")</f>
        <v/>
      </c>
      <c r="V50" s="114" t="str">
        <f>IF('2.Mapa'!$Q$324=V$5,$C50&amp;" ","")</f>
        <v/>
      </c>
      <c r="W50" s="114" t="str">
        <f>IF('2.Mapa'!$Q$324=W$5,$C50&amp;" ","")</f>
        <v/>
      </c>
      <c r="X50" s="115" t="str">
        <f>IF('2.Mapa'!$Q$324=X$5,$C50&amp;" ","")</f>
        <v/>
      </c>
      <c r="Y50" s="115" t="str">
        <f>IF('2.Mapa'!$Q$324=Y$5,$C50&amp;" ","")</f>
        <v/>
      </c>
      <c r="Z50" s="115" t="str">
        <f>IF('2.Mapa'!$Q$324=Z$5,$C50&amp;" ","")</f>
        <v/>
      </c>
      <c r="AA50" s="115" t="str">
        <f>IF('2.Mapa'!$Q$324=AA$5,$C50&amp;" ","")</f>
        <v/>
      </c>
      <c r="AB50" s="115" t="str">
        <f>IF('2.Mapa'!$Q$324=AB$5,$C50&amp;" ","")</f>
        <v/>
      </c>
      <c r="AC50" s="110" t="str">
        <f>'2.Mapa'!B$324&amp;"-r"</f>
        <v>-r</v>
      </c>
      <c r="AD50" s="112" t="str">
        <f>IF('2.Mapa'!$AO$324=AD$5,$AC50&amp;" ","")</f>
        <v/>
      </c>
      <c r="AE50" s="112" t="str">
        <f>IF('2.Mapa'!$AO$324=AE$5,$AC50&amp;" ","")</f>
        <v/>
      </c>
      <c r="AF50" s="112" t="str">
        <f>IF('2.Mapa'!$AO$324=AF$5,$AC50&amp;" ","")</f>
        <v/>
      </c>
      <c r="AG50" s="113" t="str">
        <f>IF('2.Mapa'!$AO$324=AG$5,$AC50&amp;" ","")</f>
        <v/>
      </c>
      <c r="AH50" s="113" t="str">
        <f>IF('2.Mapa'!$AO$324=AH$5,$AC50&amp;" ","")</f>
        <v/>
      </c>
      <c r="AI50" s="113" t="str">
        <f>IF('2.Mapa'!$AO$324=AI$5,$AC50&amp;" ","")</f>
        <v/>
      </c>
      <c r="AJ50" s="113" t="str">
        <f>IF('2.Mapa'!$AO$324=AJ$5,$AC50&amp;" ","")</f>
        <v/>
      </c>
      <c r="AK50" s="113" t="str">
        <f>IF('2.Mapa'!$AO$324=AK$5,$AC50&amp;" ","")</f>
        <v/>
      </c>
      <c r="AL50" s="113" t="str">
        <f>IF('2.Mapa'!$AO$324=AL$5,$AC50&amp;" ","")</f>
        <v/>
      </c>
      <c r="AM50" s="113" t="str">
        <f>IF('2.Mapa'!$AO$324=AM$5,$AC50&amp;" ","")</f>
        <v/>
      </c>
      <c r="AN50" s="113" t="str">
        <f>IF('2.Mapa'!$AO$324=AN$5,$AC50&amp;" ","")</f>
        <v/>
      </c>
      <c r="AO50" s="114" t="str">
        <f>IF('2.Mapa'!$AO$324=AO$5,$AC50&amp;" ","")</f>
        <v/>
      </c>
      <c r="AP50" s="114" t="str">
        <f>IF('2.Mapa'!$AO$324=AP$5,$AC50&amp;" ","")</f>
        <v/>
      </c>
      <c r="AQ50" s="114" t="str">
        <f>IF('2.Mapa'!$AO$324=AQ$5,$AC50&amp;" ","")</f>
        <v/>
      </c>
      <c r="AR50" s="114" t="str">
        <f>IF('2.Mapa'!$AO$324=AR$5,$AC50&amp;" ","")</f>
        <v/>
      </c>
      <c r="AS50" s="114" t="str">
        <f>IF('2.Mapa'!$AO$324=AS$5,$AC50&amp;" ","")</f>
        <v/>
      </c>
      <c r="AT50" s="114" t="str">
        <f>IF('2.Mapa'!$AO$324=AT$5,$AC50&amp;" ","")</f>
        <v/>
      </c>
      <c r="AU50" s="114" t="str">
        <f>IF('2.Mapa'!$AO$324=AU$5,$AC50&amp;" ","")</f>
        <v/>
      </c>
      <c r="AV50" s="114" t="str">
        <f>IF('2.Mapa'!$AO$324=AV$5,$AC50&amp;" ","")</f>
        <v/>
      </c>
      <c r="AW50" s="114" t="str">
        <f>IF('2.Mapa'!$AO$324=AW$5,$AC50&amp;" ","")</f>
        <v/>
      </c>
      <c r="AX50" s="115" t="str">
        <f>IF('2.Mapa'!$AO$324=AX$5,$AC50&amp;" ","")</f>
        <v/>
      </c>
      <c r="AY50" s="115" t="str">
        <f>IF('2.Mapa'!$AO$324=AY$5,$AC50&amp;" ","")</f>
        <v/>
      </c>
      <c r="AZ50" s="115" t="str">
        <f>IF('2.Mapa'!$AO$324=AZ$5,$AC50&amp;" ","")</f>
        <v/>
      </c>
      <c r="BA50" s="115" t="str">
        <f>IF('2.Mapa'!$AO$324=BA$5,$AC50&amp;" ","")</f>
        <v/>
      </c>
      <c r="BB50" s="115" t="str">
        <f>IF('2.Mapa'!$AO$324=BB$5,$AC50&amp;" ","")</f>
        <v/>
      </c>
      <c r="BC50" s="116"/>
    </row>
    <row r="51" spans="1:55" x14ac:dyDescent="0.25">
      <c r="A51" s="107">
        <f t="shared" si="0"/>
        <v>276</v>
      </c>
      <c r="B51" s="111">
        <f>'2.Mapa'!A$330</f>
        <v>0</v>
      </c>
      <c r="C51" s="110" t="str">
        <f>'2.Mapa'!B$330&amp;"-i"</f>
        <v>-i</v>
      </c>
      <c r="D51" s="112" t="str">
        <f>IF('2.Mapa'!$Q$330=D$5,$C51&amp;" ","")</f>
        <v/>
      </c>
      <c r="E51" s="112" t="str">
        <f>IF('2.Mapa'!$Q$330=E$5,$C51&amp;" ","")</f>
        <v/>
      </c>
      <c r="F51" s="112" t="str">
        <f>IF('2.Mapa'!$Q$330=F$5,$C51&amp;" ","")</f>
        <v/>
      </c>
      <c r="G51" s="113" t="str">
        <f>IF('2.Mapa'!$Q$330=G$5,$C51&amp;" ","")</f>
        <v/>
      </c>
      <c r="H51" s="113" t="str">
        <f>IF('2.Mapa'!$Q$330=H$5,$C51&amp;" ","")</f>
        <v/>
      </c>
      <c r="I51" s="113" t="str">
        <f>IF('2.Mapa'!$Q$330=I$5,$C51&amp;" ","")</f>
        <v/>
      </c>
      <c r="J51" s="113" t="str">
        <f>IF('2.Mapa'!$Q$330=J$5,$C51&amp;" ","")</f>
        <v/>
      </c>
      <c r="K51" s="113" t="str">
        <f>IF('2.Mapa'!$Q$330=K$5,$C51&amp;" ","")</f>
        <v/>
      </c>
      <c r="L51" s="113" t="str">
        <f>IF('2.Mapa'!$Q$330=L$5,$C51&amp;" ","")</f>
        <v/>
      </c>
      <c r="M51" s="113" t="str">
        <f>IF('2.Mapa'!$Q$330=M$5,$C51&amp;" ","")</f>
        <v/>
      </c>
      <c r="N51" s="113" t="str">
        <f>IF('2.Mapa'!$Q$330=N$5,$C51&amp;" ","")</f>
        <v/>
      </c>
      <c r="O51" s="114" t="str">
        <f>IF('2.Mapa'!$Q$330=O$5,$C51&amp;" ","")</f>
        <v/>
      </c>
      <c r="P51" s="114" t="str">
        <f>IF('2.Mapa'!$Q$330=P$5,$C51&amp;" ","")</f>
        <v/>
      </c>
      <c r="Q51" s="114" t="str">
        <f>IF('2.Mapa'!$Q$330=Q$5,$C51&amp;" ","")</f>
        <v/>
      </c>
      <c r="R51" s="114" t="str">
        <f>IF('2.Mapa'!$Q$330=R$5,$C51&amp;" ","")</f>
        <v/>
      </c>
      <c r="S51" s="114" t="str">
        <f>IF('2.Mapa'!$Q$330=S$5,$C51&amp;" ","")</f>
        <v/>
      </c>
      <c r="T51" s="114" t="str">
        <f>IF('2.Mapa'!$Q$330=T$5,$C51&amp;" ","")</f>
        <v/>
      </c>
      <c r="U51" s="114" t="str">
        <f>IF('2.Mapa'!$Q$330=U$5,$C51&amp;" ","")</f>
        <v/>
      </c>
      <c r="V51" s="114" t="str">
        <f>IF('2.Mapa'!$Q$330=V$5,$C51&amp;" ","")</f>
        <v/>
      </c>
      <c r="W51" s="114" t="str">
        <f>IF('2.Mapa'!$Q$330=W$5,$C51&amp;" ","")</f>
        <v/>
      </c>
      <c r="X51" s="115" t="str">
        <f>IF('2.Mapa'!$Q$330=X$5,$C51&amp;" ","")</f>
        <v/>
      </c>
      <c r="Y51" s="115" t="str">
        <f>IF('2.Mapa'!$Q$330=Y$5,$C51&amp;" ","")</f>
        <v/>
      </c>
      <c r="Z51" s="115" t="str">
        <f>IF('2.Mapa'!$Q$330=Z$5,$C51&amp;" ","")</f>
        <v/>
      </c>
      <c r="AA51" s="115" t="str">
        <f>IF('2.Mapa'!$Q$330=AA$5,$C51&amp;" ","")</f>
        <v/>
      </c>
      <c r="AB51" s="115" t="str">
        <f>IF('2.Mapa'!$Q$330=AB$5,$C51&amp;" ","")</f>
        <v/>
      </c>
      <c r="AC51" s="110" t="str">
        <f>'2.Mapa'!B$330&amp;"-r"</f>
        <v>-r</v>
      </c>
      <c r="AD51" s="112" t="str">
        <f>IF('2.Mapa'!$AO$330=AD$5,$AC51&amp;" ","")</f>
        <v/>
      </c>
      <c r="AE51" s="112" t="str">
        <f>IF('2.Mapa'!$AO$330=AE$5,$AC51&amp;" ","")</f>
        <v/>
      </c>
      <c r="AF51" s="112" t="str">
        <f>IF('2.Mapa'!$AO$330=AF$5,$AC51&amp;" ","")</f>
        <v/>
      </c>
      <c r="AG51" s="113" t="str">
        <f>IF('2.Mapa'!$AO$330=AG$5,$AC51&amp;" ","")</f>
        <v/>
      </c>
      <c r="AH51" s="113" t="str">
        <f>IF('2.Mapa'!$AO$330=AH$5,$AC51&amp;" ","")</f>
        <v/>
      </c>
      <c r="AI51" s="113" t="str">
        <f>IF('2.Mapa'!$AO$330=AI$5,$AC51&amp;" ","")</f>
        <v/>
      </c>
      <c r="AJ51" s="113" t="str">
        <f>IF('2.Mapa'!$AO$330=AJ$5,$AC51&amp;" ","")</f>
        <v/>
      </c>
      <c r="AK51" s="113" t="str">
        <f>IF('2.Mapa'!$AO$330=AK$5,$AC51&amp;" ","")</f>
        <v/>
      </c>
      <c r="AL51" s="113" t="str">
        <f>IF('2.Mapa'!$AO$330=AL$5,$AC51&amp;" ","")</f>
        <v/>
      </c>
      <c r="AM51" s="113" t="str">
        <f>IF('2.Mapa'!$AO$330=AM$5,$AC51&amp;" ","")</f>
        <v/>
      </c>
      <c r="AN51" s="113" t="str">
        <f>IF('2.Mapa'!$AO$330=AN$5,$AC51&amp;" ","")</f>
        <v/>
      </c>
      <c r="AO51" s="114" t="str">
        <f>IF('2.Mapa'!$AO$330=AO$5,$AC51&amp;" ","")</f>
        <v/>
      </c>
      <c r="AP51" s="114" t="str">
        <f>IF('2.Mapa'!$AO$330=AP$5,$AC51&amp;" ","")</f>
        <v/>
      </c>
      <c r="AQ51" s="114" t="str">
        <f>IF('2.Mapa'!$AO$330=AQ$5,$AC51&amp;" ","")</f>
        <v/>
      </c>
      <c r="AR51" s="114" t="str">
        <f>IF('2.Mapa'!$AO$330=AR$5,$AC51&amp;" ","")</f>
        <v/>
      </c>
      <c r="AS51" s="114" t="str">
        <f>IF('2.Mapa'!$AO$330=AS$5,$AC51&amp;" ","")</f>
        <v/>
      </c>
      <c r="AT51" s="114" t="str">
        <f>IF('2.Mapa'!$AO$330=AT$5,$AC51&amp;" ","")</f>
        <v/>
      </c>
      <c r="AU51" s="114" t="str">
        <f>IF('2.Mapa'!$AO$330=AU$5,$AC51&amp;" ","")</f>
        <v/>
      </c>
      <c r="AV51" s="114" t="str">
        <f>IF('2.Mapa'!$AO$330=AV$5,$AC51&amp;" ","")</f>
        <v/>
      </c>
      <c r="AW51" s="114" t="str">
        <f>IF('2.Mapa'!$AO$330=AW$5,$AC51&amp;" ","")</f>
        <v/>
      </c>
      <c r="AX51" s="115" t="str">
        <f>IF('2.Mapa'!$AO$330=AX$5,$AC51&amp;" ","")</f>
        <v/>
      </c>
      <c r="AY51" s="115" t="str">
        <f>IF('2.Mapa'!$AO$330=AY$5,$AC51&amp;" ","")</f>
        <v/>
      </c>
      <c r="AZ51" s="115" t="str">
        <f>IF('2.Mapa'!$AO$330=AZ$5,$AC51&amp;" ","")</f>
        <v/>
      </c>
      <c r="BA51" s="115" t="str">
        <f>IF('2.Mapa'!$AO$330=BA$5,$AC51&amp;" ","")</f>
        <v/>
      </c>
      <c r="BB51" s="115" t="str">
        <f>IF('2.Mapa'!$AO$330=BB$5,$AC51&amp;" ","")</f>
        <v/>
      </c>
      <c r="BC51" s="116"/>
    </row>
    <row r="52" spans="1:55" x14ac:dyDescent="0.25">
      <c r="A52" s="107">
        <f t="shared" si="0"/>
        <v>282</v>
      </c>
      <c r="B52" s="111">
        <f>'2.Mapa'!A$336</f>
        <v>0</v>
      </c>
      <c r="C52" s="110" t="str">
        <f>'2.Mapa'!B$336&amp;"-i"</f>
        <v>-i</v>
      </c>
      <c r="D52" s="112" t="str">
        <f>IF('2.Mapa'!$Q$336=D$5,$C52&amp;" ","")</f>
        <v/>
      </c>
      <c r="E52" s="112" t="str">
        <f>IF('2.Mapa'!$Q$336=E$5,$C52&amp;" ","")</f>
        <v/>
      </c>
      <c r="F52" s="112" t="str">
        <f>IF('2.Mapa'!$Q$336=F$5,$C52&amp;" ","")</f>
        <v/>
      </c>
      <c r="G52" s="113" t="str">
        <f>IF('2.Mapa'!$Q$336=G$5,$C52&amp;" ","")</f>
        <v/>
      </c>
      <c r="H52" s="113" t="str">
        <f>IF('2.Mapa'!$Q$336=H$5,$C52&amp;" ","")</f>
        <v/>
      </c>
      <c r="I52" s="113" t="str">
        <f>IF('2.Mapa'!$Q$336=I$5,$C52&amp;" ","")</f>
        <v/>
      </c>
      <c r="J52" s="113" t="str">
        <f>IF('2.Mapa'!$Q$336=J$5,$C52&amp;" ","")</f>
        <v/>
      </c>
      <c r="K52" s="113" t="str">
        <f>IF('2.Mapa'!$Q$336=K$5,$C52&amp;" ","")</f>
        <v/>
      </c>
      <c r="L52" s="113" t="str">
        <f>IF('2.Mapa'!$Q$336=L$5,$C52&amp;" ","")</f>
        <v/>
      </c>
      <c r="M52" s="113" t="str">
        <f>IF('2.Mapa'!$Q$336=M$5,$C52&amp;" ","")</f>
        <v/>
      </c>
      <c r="N52" s="113" t="str">
        <f>IF('2.Mapa'!$Q$336=N$5,$C52&amp;" ","")</f>
        <v/>
      </c>
      <c r="O52" s="114" t="str">
        <f>IF('2.Mapa'!$Q$336=O$5,$C52&amp;" ","")</f>
        <v/>
      </c>
      <c r="P52" s="114" t="str">
        <f>IF('2.Mapa'!$Q$336=P$5,$C52&amp;" ","")</f>
        <v/>
      </c>
      <c r="Q52" s="114" t="str">
        <f>IF('2.Mapa'!$Q$336=Q$5,$C52&amp;" ","")</f>
        <v/>
      </c>
      <c r="R52" s="114" t="str">
        <f>IF('2.Mapa'!$Q$336=R$5,$C52&amp;" ","")</f>
        <v/>
      </c>
      <c r="S52" s="114" t="str">
        <f>IF('2.Mapa'!$Q$336=S$5,$C52&amp;" ","")</f>
        <v/>
      </c>
      <c r="T52" s="114" t="str">
        <f>IF('2.Mapa'!$Q$336=T$5,$C52&amp;" ","")</f>
        <v/>
      </c>
      <c r="U52" s="114" t="str">
        <f>IF('2.Mapa'!$Q$336=U$5,$C52&amp;" ","")</f>
        <v/>
      </c>
      <c r="V52" s="114" t="str">
        <f>IF('2.Mapa'!$Q$336=V$5,$C52&amp;" ","")</f>
        <v/>
      </c>
      <c r="W52" s="114" t="str">
        <f>IF('2.Mapa'!$Q$336=W$5,$C52&amp;" ","")</f>
        <v/>
      </c>
      <c r="X52" s="115" t="str">
        <f>IF('2.Mapa'!$Q$336=X$5,$C52&amp;" ","")</f>
        <v/>
      </c>
      <c r="Y52" s="115" t="str">
        <f>IF('2.Mapa'!$Q$336=Y$5,$C52&amp;" ","")</f>
        <v/>
      </c>
      <c r="Z52" s="115" t="str">
        <f>IF('2.Mapa'!$Q$336=Z$5,$C52&amp;" ","")</f>
        <v/>
      </c>
      <c r="AA52" s="115" t="str">
        <f>IF('2.Mapa'!$Q$336=AA$5,$C52&amp;" ","")</f>
        <v/>
      </c>
      <c r="AB52" s="115" t="str">
        <f>IF('2.Mapa'!$Q$336=AB$5,$C52&amp;" ","")</f>
        <v/>
      </c>
      <c r="AC52" s="110" t="str">
        <f>'2.Mapa'!B$336&amp;"-r"</f>
        <v>-r</v>
      </c>
      <c r="AD52" s="112" t="str">
        <f>IF('2.Mapa'!$AO$336=AD$5,$AC52&amp;" ","")</f>
        <v/>
      </c>
      <c r="AE52" s="112" t="str">
        <f>IF('2.Mapa'!$AO$336=AE$5,$AC52&amp;" ","")</f>
        <v/>
      </c>
      <c r="AF52" s="112" t="str">
        <f>IF('2.Mapa'!$AO$336=AF$5,$AC52&amp;" ","")</f>
        <v/>
      </c>
      <c r="AG52" s="113" t="str">
        <f>IF('2.Mapa'!$AO$336=AG$5,$AC52&amp;" ","")</f>
        <v/>
      </c>
      <c r="AH52" s="113" t="str">
        <f>IF('2.Mapa'!$AO$336=AH$5,$AC52&amp;" ","")</f>
        <v/>
      </c>
      <c r="AI52" s="113" t="str">
        <f>IF('2.Mapa'!$AO$336=AI$5,$AC52&amp;" ","")</f>
        <v/>
      </c>
      <c r="AJ52" s="113" t="str">
        <f>IF('2.Mapa'!$AO$336=AJ$5,$AC52&amp;" ","")</f>
        <v/>
      </c>
      <c r="AK52" s="113" t="str">
        <f>IF('2.Mapa'!$AO$336=AK$5,$AC52&amp;" ","")</f>
        <v/>
      </c>
      <c r="AL52" s="113" t="str">
        <f>IF('2.Mapa'!$AO$336=AL$5,$AC52&amp;" ","")</f>
        <v/>
      </c>
      <c r="AM52" s="113" t="str">
        <f>IF('2.Mapa'!$AO$336=AM$5,$AC52&amp;" ","")</f>
        <v/>
      </c>
      <c r="AN52" s="113" t="str">
        <f>IF('2.Mapa'!$AO$336=AN$5,$AC52&amp;" ","")</f>
        <v/>
      </c>
      <c r="AO52" s="114" t="str">
        <f>IF('2.Mapa'!$AO$336=AO$5,$AC52&amp;" ","")</f>
        <v/>
      </c>
      <c r="AP52" s="114" t="str">
        <f>IF('2.Mapa'!$AO$336=AP$5,$AC52&amp;" ","")</f>
        <v/>
      </c>
      <c r="AQ52" s="114" t="str">
        <f>IF('2.Mapa'!$AO$336=AQ$5,$AC52&amp;" ","")</f>
        <v/>
      </c>
      <c r="AR52" s="114" t="str">
        <f>IF('2.Mapa'!$AO$336=AR$5,$AC52&amp;" ","")</f>
        <v/>
      </c>
      <c r="AS52" s="114" t="str">
        <f>IF('2.Mapa'!$AO$336=AS$5,$AC52&amp;" ","")</f>
        <v/>
      </c>
      <c r="AT52" s="114" t="str">
        <f>IF('2.Mapa'!$AO$336=AT$5,$AC52&amp;" ","")</f>
        <v/>
      </c>
      <c r="AU52" s="114" t="str">
        <f>IF('2.Mapa'!$AO$336=AU$5,$AC52&amp;" ","")</f>
        <v/>
      </c>
      <c r="AV52" s="114" t="str">
        <f>IF('2.Mapa'!$AO$336=AV$5,$AC52&amp;" ","")</f>
        <v/>
      </c>
      <c r="AW52" s="114" t="str">
        <f>IF('2.Mapa'!$AO$336=AW$5,$AC52&amp;" ","")</f>
        <v/>
      </c>
      <c r="AX52" s="115" t="str">
        <f>IF('2.Mapa'!$AO$336=AX$5,$AC52&amp;" ","")</f>
        <v/>
      </c>
      <c r="AY52" s="115" t="str">
        <f>IF('2.Mapa'!$AO$336=AY$5,$AC52&amp;" ","")</f>
        <v/>
      </c>
      <c r="AZ52" s="115" t="str">
        <f>IF('2.Mapa'!$AO$336=AZ$5,$AC52&amp;" ","")</f>
        <v/>
      </c>
      <c r="BA52" s="115" t="str">
        <f>IF('2.Mapa'!$AO$336=BA$5,$AC52&amp;" ","")</f>
        <v/>
      </c>
      <c r="BB52" s="115" t="str">
        <f>IF('2.Mapa'!$AO$336=BB$5,$AC52&amp;" ","")</f>
        <v/>
      </c>
      <c r="BC52" s="116"/>
    </row>
    <row r="53" spans="1:55" x14ac:dyDescent="0.25">
      <c r="A53" s="107">
        <f t="shared" si="0"/>
        <v>288</v>
      </c>
      <c r="B53" s="111">
        <f>'2.Mapa'!A$342</f>
        <v>0</v>
      </c>
      <c r="C53" s="110" t="str">
        <f>'2.Mapa'!B$342&amp;"-i"</f>
        <v>-i</v>
      </c>
      <c r="D53" s="112" t="str">
        <f>IF('2.Mapa'!$Q$342=D$5,$C53&amp;" ","")</f>
        <v/>
      </c>
      <c r="E53" s="112" t="str">
        <f>IF('2.Mapa'!$Q$342=E$5,$C53&amp;" ","")</f>
        <v/>
      </c>
      <c r="F53" s="112" t="str">
        <f>IF('2.Mapa'!$Q$342=F$5,$C53&amp;" ","")</f>
        <v/>
      </c>
      <c r="G53" s="113" t="str">
        <f>IF('2.Mapa'!$Q$342=G$5,$C53&amp;" ","")</f>
        <v/>
      </c>
      <c r="H53" s="113" t="str">
        <f>IF('2.Mapa'!$Q$342=H$5,$C53&amp;" ","")</f>
        <v/>
      </c>
      <c r="I53" s="113" t="str">
        <f>IF('2.Mapa'!$Q$342=I$5,$C53&amp;" ","")</f>
        <v/>
      </c>
      <c r="J53" s="113" t="str">
        <f>IF('2.Mapa'!$Q$342=J$5,$C53&amp;" ","")</f>
        <v/>
      </c>
      <c r="K53" s="113" t="str">
        <f>IF('2.Mapa'!$Q$342=K$5,$C53&amp;" ","")</f>
        <v/>
      </c>
      <c r="L53" s="113" t="str">
        <f>IF('2.Mapa'!$Q$342=L$5,$C53&amp;" ","")</f>
        <v/>
      </c>
      <c r="M53" s="113" t="str">
        <f>IF('2.Mapa'!$Q$342=M$5,$C53&amp;" ","")</f>
        <v/>
      </c>
      <c r="N53" s="113" t="str">
        <f>IF('2.Mapa'!$Q$342=N$5,$C53&amp;" ","")</f>
        <v/>
      </c>
      <c r="O53" s="114" t="str">
        <f>IF('2.Mapa'!$Q$342=O$5,$C53&amp;" ","")</f>
        <v/>
      </c>
      <c r="P53" s="114" t="str">
        <f>IF('2.Mapa'!$Q$342=P$5,$C53&amp;" ","")</f>
        <v/>
      </c>
      <c r="Q53" s="114" t="str">
        <f>IF('2.Mapa'!$Q$342=Q$5,$C53&amp;" ","")</f>
        <v/>
      </c>
      <c r="R53" s="114" t="str">
        <f>IF('2.Mapa'!$Q$342=R$5,$C53&amp;" ","")</f>
        <v/>
      </c>
      <c r="S53" s="114" t="str">
        <f>IF('2.Mapa'!$Q$342=S$5,$C53&amp;" ","")</f>
        <v/>
      </c>
      <c r="T53" s="114" t="str">
        <f>IF('2.Mapa'!$Q$342=T$5,$C53&amp;" ","")</f>
        <v/>
      </c>
      <c r="U53" s="114" t="str">
        <f>IF('2.Mapa'!$Q$342=U$5,$C53&amp;" ","")</f>
        <v/>
      </c>
      <c r="V53" s="114" t="str">
        <f>IF('2.Mapa'!$Q$342=V$5,$C53&amp;" ","")</f>
        <v/>
      </c>
      <c r="W53" s="114" t="str">
        <f>IF('2.Mapa'!$Q$342=W$5,$C53&amp;" ","")</f>
        <v/>
      </c>
      <c r="X53" s="115" t="str">
        <f>IF('2.Mapa'!$Q$342=X$5,$C53&amp;" ","")</f>
        <v/>
      </c>
      <c r="Y53" s="115" t="str">
        <f>IF('2.Mapa'!$Q$342=Y$5,$C53&amp;" ","")</f>
        <v/>
      </c>
      <c r="Z53" s="115" t="str">
        <f>IF('2.Mapa'!$Q$342=Z$5,$C53&amp;" ","")</f>
        <v/>
      </c>
      <c r="AA53" s="115" t="str">
        <f>IF('2.Mapa'!$Q$342=AA$5,$C53&amp;" ","")</f>
        <v/>
      </c>
      <c r="AB53" s="115" t="str">
        <f>IF('2.Mapa'!$Q$342=AB$5,$C53&amp;" ","")</f>
        <v/>
      </c>
      <c r="AC53" s="110" t="str">
        <f>'2.Mapa'!B$342&amp;"-r"</f>
        <v>-r</v>
      </c>
      <c r="AD53" s="112" t="str">
        <f>IF('2.Mapa'!$AO$342=AD$5,$AC53&amp;" ","")</f>
        <v/>
      </c>
      <c r="AE53" s="112" t="str">
        <f>IF('2.Mapa'!$AO$342=AE$5,$AC53&amp;" ","")</f>
        <v/>
      </c>
      <c r="AF53" s="112" t="str">
        <f>IF('2.Mapa'!$AO$342=AF$5,$AC53&amp;" ","")</f>
        <v/>
      </c>
      <c r="AG53" s="113" t="str">
        <f>IF('2.Mapa'!$AO$342=AG$5,$AC53&amp;" ","")</f>
        <v/>
      </c>
      <c r="AH53" s="113" t="str">
        <f>IF('2.Mapa'!$AO$342=AH$5,$AC53&amp;" ","")</f>
        <v/>
      </c>
      <c r="AI53" s="113" t="str">
        <f>IF('2.Mapa'!$AO$342=AI$5,$AC53&amp;" ","")</f>
        <v/>
      </c>
      <c r="AJ53" s="113" t="str">
        <f>IF('2.Mapa'!$AO$342=AJ$5,$AC53&amp;" ","")</f>
        <v/>
      </c>
      <c r="AK53" s="113" t="str">
        <f>IF('2.Mapa'!$AO$342=AK$5,$AC53&amp;" ","")</f>
        <v/>
      </c>
      <c r="AL53" s="113" t="str">
        <f>IF('2.Mapa'!$AO$342=AL$5,$AC53&amp;" ","")</f>
        <v/>
      </c>
      <c r="AM53" s="113" t="str">
        <f>IF('2.Mapa'!$AO$342=AM$5,$AC53&amp;" ","")</f>
        <v/>
      </c>
      <c r="AN53" s="113" t="str">
        <f>IF('2.Mapa'!$AO$342=AN$5,$AC53&amp;" ","")</f>
        <v/>
      </c>
      <c r="AO53" s="114" t="str">
        <f>IF('2.Mapa'!$AO$342=AO$5,$AC53&amp;" ","")</f>
        <v/>
      </c>
      <c r="AP53" s="114" t="str">
        <f>IF('2.Mapa'!$AO$342=AP$5,$AC53&amp;" ","")</f>
        <v/>
      </c>
      <c r="AQ53" s="114" t="str">
        <f>IF('2.Mapa'!$AO$342=AQ$5,$AC53&amp;" ","")</f>
        <v/>
      </c>
      <c r="AR53" s="114" t="str">
        <f>IF('2.Mapa'!$AO$342=AR$5,$AC53&amp;" ","")</f>
        <v/>
      </c>
      <c r="AS53" s="114" t="str">
        <f>IF('2.Mapa'!$AO$342=AS$5,$AC53&amp;" ","")</f>
        <v/>
      </c>
      <c r="AT53" s="114" t="str">
        <f>IF('2.Mapa'!$AO$342=AT$5,$AC53&amp;" ","")</f>
        <v/>
      </c>
      <c r="AU53" s="114" t="str">
        <f>IF('2.Mapa'!$AO$342=AU$5,$AC53&amp;" ","")</f>
        <v/>
      </c>
      <c r="AV53" s="114" t="str">
        <f>IF('2.Mapa'!$AO$342=AV$5,$AC53&amp;" ","")</f>
        <v/>
      </c>
      <c r="AW53" s="114" t="str">
        <f>IF('2.Mapa'!$AO$342=AW$5,$AC53&amp;" ","")</f>
        <v/>
      </c>
      <c r="AX53" s="115" t="str">
        <f>IF('2.Mapa'!$AO$342=AX$5,$AC53&amp;" ","")</f>
        <v/>
      </c>
      <c r="AY53" s="115" t="str">
        <f>IF('2.Mapa'!$AO$342=AY$5,$AC53&amp;" ","")</f>
        <v/>
      </c>
      <c r="AZ53" s="115" t="str">
        <f>IF('2.Mapa'!$AO$342=AZ$5,$AC53&amp;" ","")</f>
        <v/>
      </c>
      <c r="BA53" s="115" t="str">
        <f>IF('2.Mapa'!$AO$342=BA$5,$AC53&amp;" ","")</f>
        <v/>
      </c>
      <c r="BB53" s="115" t="str">
        <f>IF('2.Mapa'!$AO$342=BB$5,$AC53&amp;" ","")</f>
        <v/>
      </c>
      <c r="BC53" s="116"/>
    </row>
    <row r="54" spans="1:55" x14ac:dyDescent="0.25">
      <c r="A54" s="107">
        <f t="shared" si="0"/>
        <v>294</v>
      </c>
      <c r="B54" s="111">
        <f>'2.Mapa'!A$348</f>
        <v>0</v>
      </c>
      <c r="C54" s="110" t="str">
        <f>'2.Mapa'!B$348&amp;"-i"</f>
        <v>-i</v>
      </c>
      <c r="D54" s="112" t="str">
        <f>IF('2.Mapa'!$Q$348=D$5,$C54&amp;" ","")</f>
        <v/>
      </c>
      <c r="E54" s="112" t="str">
        <f>IF('2.Mapa'!$Q$348=E$5,$C54&amp;" ","")</f>
        <v/>
      </c>
      <c r="F54" s="112" t="str">
        <f>IF('2.Mapa'!$Q$348=F$5,$C54&amp;" ","")</f>
        <v/>
      </c>
      <c r="G54" s="113" t="str">
        <f>IF('2.Mapa'!$Q$348=G$5,$C54&amp;" ","")</f>
        <v/>
      </c>
      <c r="H54" s="113" t="str">
        <f>IF('2.Mapa'!$Q$348=H$5,$C54&amp;" ","")</f>
        <v/>
      </c>
      <c r="I54" s="113" t="str">
        <f>IF('2.Mapa'!$Q$348=I$5,$C54&amp;" ","")</f>
        <v/>
      </c>
      <c r="J54" s="113" t="str">
        <f>IF('2.Mapa'!$Q$348=J$5,$C54&amp;" ","")</f>
        <v/>
      </c>
      <c r="K54" s="113" t="str">
        <f>IF('2.Mapa'!$Q$348=K$5,$C54&amp;" ","")</f>
        <v/>
      </c>
      <c r="L54" s="113" t="str">
        <f>IF('2.Mapa'!$Q$348=L$5,$C54&amp;" ","")</f>
        <v/>
      </c>
      <c r="M54" s="113" t="str">
        <f>IF('2.Mapa'!$Q$348=M$5,$C54&amp;" ","")</f>
        <v/>
      </c>
      <c r="N54" s="113" t="str">
        <f>IF('2.Mapa'!$Q$348=N$5,$C54&amp;" ","")</f>
        <v/>
      </c>
      <c r="O54" s="114" t="str">
        <f>IF('2.Mapa'!$Q$348=O$5,$C54&amp;" ","")</f>
        <v/>
      </c>
      <c r="P54" s="114" t="str">
        <f>IF('2.Mapa'!$Q$348=P$5,$C54&amp;" ","")</f>
        <v/>
      </c>
      <c r="Q54" s="114" t="str">
        <f>IF('2.Mapa'!$Q$348=Q$5,$C54&amp;" ","")</f>
        <v/>
      </c>
      <c r="R54" s="114" t="str">
        <f>IF('2.Mapa'!$Q$348=R$5,$C54&amp;" ","")</f>
        <v/>
      </c>
      <c r="S54" s="114" t="str">
        <f>IF('2.Mapa'!$Q$348=S$5,$C54&amp;" ","")</f>
        <v/>
      </c>
      <c r="T54" s="114" t="str">
        <f>IF('2.Mapa'!$Q$348=T$5,$C54&amp;" ","")</f>
        <v/>
      </c>
      <c r="U54" s="114" t="str">
        <f>IF('2.Mapa'!$Q$348=U$5,$C54&amp;" ","")</f>
        <v/>
      </c>
      <c r="V54" s="114" t="str">
        <f>IF('2.Mapa'!$Q$348=V$5,$C54&amp;" ","")</f>
        <v/>
      </c>
      <c r="W54" s="114" t="str">
        <f>IF('2.Mapa'!$Q$348=W$5,$C54&amp;" ","")</f>
        <v/>
      </c>
      <c r="X54" s="115" t="str">
        <f>IF('2.Mapa'!$Q$348=X$5,$C54&amp;" ","")</f>
        <v/>
      </c>
      <c r="Y54" s="115" t="str">
        <f>IF('2.Mapa'!$Q$348=Y$5,$C54&amp;" ","")</f>
        <v/>
      </c>
      <c r="Z54" s="115" t="str">
        <f>IF('2.Mapa'!$Q$348=Z$5,$C54&amp;" ","")</f>
        <v/>
      </c>
      <c r="AA54" s="115" t="str">
        <f>IF('2.Mapa'!$Q$348=AA$5,$C54&amp;" ","")</f>
        <v/>
      </c>
      <c r="AB54" s="115" t="str">
        <f>IF('2.Mapa'!$Q$348=AB$5,$C54&amp;" ","")</f>
        <v/>
      </c>
      <c r="AC54" s="110" t="str">
        <f>'2.Mapa'!B$348&amp;"-r"</f>
        <v>-r</v>
      </c>
      <c r="AD54" s="112" t="str">
        <f>IF('2.Mapa'!$AO$348=AD$5,$AC54&amp;" ","")</f>
        <v/>
      </c>
      <c r="AE54" s="112" t="str">
        <f>IF('2.Mapa'!$AO$348=AE$5,$AC54&amp;" ","")</f>
        <v/>
      </c>
      <c r="AF54" s="112" t="str">
        <f>IF('2.Mapa'!$AO$348=AF$5,$AC54&amp;" ","")</f>
        <v/>
      </c>
      <c r="AG54" s="113" t="str">
        <f>IF('2.Mapa'!$AO$348=AG$5,$AC54&amp;" ","")</f>
        <v/>
      </c>
      <c r="AH54" s="113" t="str">
        <f>IF('2.Mapa'!$AO$348=AH$5,$AC54&amp;" ","")</f>
        <v/>
      </c>
      <c r="AI54" s="113" t="str">
        <f>IF('2.Mapa'!$AO$348=AI$5,$AC54&amp;" ","")</f>
        <v/>
      </c>
      <c r="AJ54" s="113" t="str">
        <f>IF('2.Mapa'!$AO$348=AJ$5,$AC54&amp;" ","")</f>
        <v/>
      </c>
      <c r="AK54" s="113" t="str">
        <f>IF('2.Mapa'!$AO$348=AK$5,$AC54&amp;" ","")</f>
        <v/>
      </c>
      <c r="AL54" s="113" t="str">
        <f>IF('2.Mapa'!$AO$348=AL$5,$AC54&amp;" ","")</f>
        <v/>
      </c>
      <c r="AM54" s="113" t="str">
        <f>IF('2.Mapa'!$AO$348=AM$5,$AC54&amp;" ","")</f>
        <v/>
      </c>
      <c r="AN54" s="113" t="str">
        <f>IF('2.Mapa'!$AO$348=AN$5,$AC54&amp;" ","")</f>
        <v/>
      </c>
      <c r="AO54" s="114" t="str">
        <f>IF('2.Mapa'!$AO$348=AO$5,$AC54&amp;" ","")</f>
        <v/>
      </c>
      <c r="AP54" s="114" t="str">
        <f>IF('2.Mapa'!$AO$348=AP$5,$AC54&amp;" ","")</f>
        <v/>
      </c>
      <c r="AQ54" s="114" t="str">
        <f>IF('2.Mapa'!$AO$348=AQ$5,$AC54&amp;" ","")</f>
        <v/>
      </c>
      <c r="AR54" s="114" t="str">
        <f>IF('2.Mapa'!$AO$348=AR$5,$AC54&amp;" ","")</f>
        <v/>
      </c>
      <c r="AS54" s="114" t="str">
        <f>IF('2.Mapa'!$AO$348=AS$5,$AC54&amp;" ","")</f>
        <v/>
      </c>
      <c r="AT54" s="114" t="str">
        <f>IF('2.Mapa'!$AO$348=AT$5,$AC54&amp;" ","")</f>
        <v/>
      </c>
      <c r="AU54" s="114" t="str">
        <f>IF('2.Mapa'!$AO$348=AU$5,$AC54&amp;" ","")</f>
        <v/>
      </c>
      <c r="AV54" s="114" t="str">
        <f>IF('2.Mapa'!$AO$348=AV$5,$AC54&amp;" ","")</f>
        <v/>
      </c>
      <c r="AW54" s="114" t="str">
        <f>IF('2.Mapa'!$AO$348=AW$5,$AC54&amp;" ","")</f>
        <v/>
      </c>
      <c r="AX54" s="115" t="str">
        <f>IF('2.Mapa'!$AO$348=AX$5,$AC54&amp;" ","")</f>
        <v/>
      </c>
      <c r="AY54" s="115" t="str">
        <f>IF('2.Mapa'!$AO$348=AY$5,$AC54&amp;" ","")</f>
        <v/>
      </c>
      <c r="AZ54" s="115" t="str">
        <f>IF('2.Mapa'!$AO$348=AZ$5,$AC54&amp;" ","")</f>
        <v/>
      </c>
      <c r="BA54" s="115" t="str">
        <f>IF('2.Mapa'!$AO$348=BA$5,$AC54&amp;" ","")</f>
        <v/>
      </c>
      <c r="BB54" s="115" t="str">
        <f>IF('2.Mapa'!$AO$348=BB$5,$AC54&amp;" ","")</f>
        <v/>
      </c>
      <c r="BC54" s="116"/>
    </row>
    <row r="55" spans="1:55" x14ac:dyDescent="0.25">
      <c r="A55" s="107">
        <f t="shared" si="0"/>
        <v>300</v>
      </c>
      <c r="B55" s="111">
        <f>'2.Mapa'!A$354</f>
        <v>0</v>
      </c>
      <c r="C55" s="110" t="str">
        <f>'2.Mapa'!B$354&amp;"-i"</f>
        <v>-i</v>
      </c>
      <c r="D55" s="112" t="str">
        <f>IF('2.Mapa'!$Q$354=D$5,$C55&amp;" ","")</f>
        <v/>
      </c>
      <c r="E55" s="112" t="str">
        <f>IF('2.Mapa'!$Q$354=E$5,$C55&amp;" ","")</f>
        <v/>
      </c>
      <c r="F55" s="112" t="str">
        <f>IF('2.Mapa'!$Q$354=F$5,$C55&amp;" ","")</f>
        <v/>
      </c>
      <c r="G55" s="113" t="str">
        <f>IF('2.Mapa'!$Q$354=G$5,$C55&amp;" ","")</f>
        <v/>
      </c>
      <c r="H55" s="113" t="str">
        <f>IF('2.Mapa'!$Q$354=H$5,$C55&amp;" ","")</f>
        <v/>
      </c>
      <c r="I55" s="113" t="str">
        <f>IF('2.Mapa'!$Q$354=I$5,$C55&amp;" ","")</f>
        <v/>
      </c>
      <c r="J55" s="113" t="str">
        <f>IF('2.Mapa'!$Q$354=J$5,$C55&amp;" ","")</f>
        <v/>
      </c>
      <c r="K55" s="113" t="str">
        <f>IF('2.Mapa'!$Q$354=K$5,$C55&amp;" ","")</f>
        <v/>
      </c>
      <c r="L55" s="113" t="str">
        <f>IF('2.Mapa'!$Q$354=L$5,$C55&amp;" ","")</f>
        <v/>
      </c>
      <c r="M55" s="113" t="str">
        <f>IF('2.Mapa'!$Q$354=M$5,$C55&amp;" ","")</f>
        <v/>
      </c>
      <c r="N55" s="113" t="str">
        <f>IF('2.Mapa'!$Q$354=N$5,$C55&amp;" ","")</f>
        <v/>
      </c>
      <c r="O55" s="114" t="str">
        <f>IF('2.Mapa'!$Q$354=O$5,$C55&amp;" ","")</f>
        <v/>
      </c>
      <c r="P55" s="114" t="str">
        <f>IF('2.Mapa'!$Q$354=P$5,$C55&amp;" ","")</f>
        <v/>
      </c>
      <c r="Q55" s="114" t="str">
        <f>IF('2.Mapa'!$Q$354=Q$5,$C55&amp;" ","")</f>
        <v/>
      </c>
      <c r="R55" s="114" t="str">
        <f>IF('2.Mapa'!$Q$354=R$5,$C55&amp;" ","")</f>
        <v/>
      </c>
      <c r="S55" s="114" t="str">
        <f>IF('2.Mapa'!$Q$354=S$5,$C55&amp;" ","")</f>
        <v/>
      </c>
      <c r="T55" s="114" t="str">
        <f>IF('2.Mapa'!$Q$354=T$5,$C55&amp;" ","")</f>
        <v/>
      </c>
      <c r="U55" s="114" t="str">
        <f>IF('2.Mapa'!$Q$354=U$5,$C55&amp;" ","")</f>
        <v/>
      </c>
      <c r="V55" s="114" t="str">
        <f>IF('2.Mapa'!$Q$354=V$5,$C55&amp;" ","")</f>
        <v/>
      </c>
      <c r="W55" s="114" t="str">
        <f>IF('2.Mapa'!$Q$354=W$5,$C55&amp;" ","")</f>
        <v/>
      </c>
      <c r="X55" s="115" t="str">
        <f>IF('2.Mapa'!$Q$354=X$5,$C55&amp;" ","")</f>
        <v/>
      </c>
      <c r="Y55" s="115" t="str">
        <f>IF('2.Mapa'!$Q$354=Y$5,$C55&amp;" ","")</f>
        <v/>
      </c>
      <c r="Z55" s="115" t="str">
        <f>IF('2.Mapa'!$Q$354=Z$5,$C55&amp;" ","")</f>
        <v/>
      </c>
      <c r="AA55" s="115" t="str">
        <f>IF('2.Mapa'!$Q$354=AA$5,$C55&amp;" ","")</f>
        <v/>
      </c>
      <c r="AB55" s="115" t="str">
        <f>IF('2.Mapa'!$Q$354=AB$5,$C55&amp;" ","")</f>
        <v/>
      </c>
      <c r="AC55" s="110" t="str">
        <f>'2.Mapa'!B$354&amp;"-r"</f>
        <v>-r</v>
      </c>
      <c r="AD55" s="112" t="str">
        <f>IF('2.Mapa'!$AO$354=AD$5,$AC55&amp;" ","")</f>
        <v/>
      </c>
      <c r="AE55" s="112" t="str">
        <f>IF('2.Mapa'!$AO$354=AE$5,$AC55&amp;" ","")</f>
        <v/>
      </c>
      <c r="AF55" s="112" t="str">
        <f>IF('2.Mapa'!$AO$354=AF$5,$AC55&amp;" ","")</f>
        <v/>
      </c>
      <c r="AG55" s="113" t="str">
        <f>IF('2.Mapa'!$AO$354=AG$5,$AC55&amp;" ","")</f>
        <v/>
      </c>
      <c r="AH55" s="113" t="str">
        <f>IF('2.Mapa'!$AO$354=AH$5,$AC55&amp;" ","")</f>
        <v/>
      </c>
      <c r="AI55" s="113" t="str">
        <f>IF('2.Mapa'!$AO$354=AI$5,$AC55&amp;" ","")</f>
        <v/>
      </c>
      <c r="AJ55" s="113" t="str">
        <f>IF('2.Mapa'!$AO$354=AJ$5,$AC55&amp;" ","")</f>
        <v/>
      </c>
      <c r="AK55" s="113" t="str">
        <f>IF('2.Mapa'!$AO$354=AK$5,$AC55&amp;" ","")</f>
        <v/>
      </c>
      <c r="AL55" s="113" t="str">
        <f>IF('2.Mapa'!$AO$354=AL$5,$AC55&amp;" ","")</f>
        <v/>
      </c>
      <c r="AM55" s="113" t="str">
        <f>IF('2.Mapa'!$AO$354=AM$5,$AC55&amp;" ","")</f>
        <v/>
      </c>
      <c r="AN55" s="113" t="str">
        <f>IF('2.Mapa'!$AO$354=AN$5,$AC55&amp;" ","")</f>
        <v/>
      </c>
      <c r="AO55" s="114" t="str">
        <f>IF('2.Mapa'!$AO$354=AO$5,$AC55&amp;" ","")</f>
        <v/>
      </c>
      <c r="AP55" s="114" t="str">
        <f>IF('2.Mapa'!$AO$354=AP$5,$AC55&amp;" ","")</f>
        <v/>
      </c>
      <c r="AQ55" s="114" t="str">
        <f>IF('2.Mapa'!$AO$354=AQ$5,$AC55&amp;" ","")</f>
        <v/>
      </c>
      <c r="AR55" s="114" t="str">
        <f>IF('2.Mapa'!$AO$354=AR$5,$AC55&amp;" ","")</f>
        <v/>
      </c>
      <c r="AS55" s="114" t="str">
        <f>IF('2.Mapa'!$AO$354=AS$5,$AC55&amp;" ","")</f>
        <v/>
      </c>
      <c r="AT55" s="114" t="str">
        <f>IF('2.Mapa'!$AO$354=AT$5,$AC55&amp;" ","")</f>
        <v/>
      </c>
      <c r="AU55" s="114" t="str">
        <f>IF('2.Mapa'!$AO$354=AU$5,$AC55&amp;" ","")</f>
        <v/>
      </c>
      <c r="AV55" s="114" t="str">
        <f>IF('2.Mapa'!$AO$354=AV$5,$AC55&amp;" ","")</f>
        <v/>
      </c>
      <c r="AW55" s="114" t="str">
        <f>IF('2.Mapa'!$AO$354=AW$5,$AC55&amp;" ","")</f>
        <v/>
      </c>
      <c r="AX55" s="115" t="str">
        <f>IF('2.Mapa'!$AO$354=AX$5,$AC55&amp;" ","")</f>
        <v/>
      </c>
      <c r="AY55" s="115" t="str">
        <f>IF('2.Mapa'!$AO$354=AY$5,$AC55&amp;" ","")</f>
        <v/>
      </c>
      <c r="AZ55" s="115" t="str">
        <f>IF('2.Mapa'!$AO$354=AZ$5,$AC55&amp;" ","")</f>
        <v/>
      </c>
      <c r="BA55" s="115" t="str">
        <f>IF('2.Mapa'!$AO$354=BA$5,$AC55&amp;" ","")</f>
        <v/>
      </c>
      <c r="BB55" s="115" t="str">
        <f>IF('2.Mapa'!$AO$354=BB$5,$AC55&amp;" ","")</f>
        <v/>
      </c>
      <c r="BC55" s="116"/>
    </row>
    <row r="56" spans="1:55" ht="63.75" x14ac:dyDescent="0.25">
      <c r="A56" s="109"/>
      <c r="C56" s="117" t="s">
        <v>784</v>
      </c>
      <c r="D56" s="36" t="str">
        <f t="shared" ref="D56:E56" si="1">CONCATENATE(D6,D7,D8,D9,D10,D11,D12,D13,D14,D15,D16,D17,D18,D19,D20,D21,D22,D23,D24,D25,D26,D27,D28,D29,D30,D31,D32,D33,D34,D35,D36,D37,D38,D39,D40,D41,D42,D43,D44,D45,D46,D47,D48,D49,D50,D51,D52,D53,D54,D55)</f>
        <v/>
      </c>
      <c r="E56" s="36" t="str">
        <f t="shared" si="1"/>
        <v/>
      </c>
      <c r="F56" s="36" t="str">
        <f>CONCATENATE(F6,F7,F8,F9,F10,F11,F12,F13,F14,F15,F16,F17,F18,F19,F20,F21,F22,F23,F24,F25,F26,F27,F28,F29,F30,F31,F32,F33,F34,F35,F36,F37,F38,F39,F40,F41,F42,F43,F44,F45,F46,F47,F48,F49,F50,F51,F52,F53,F54,F55)</f>
        <v/>
      </c>
      <c r="G56" s="37" t="str">
        <f t="shared" ref="G56" si="2">CONCATENATE(G6,G7,G8,G9,G10,G11,G12,G13,G14,G15,G16,G17,G18,G19,G20,G21,G22,G23,G24,G25,G26,G27,G28,G29,G30,G31,G32,G33,G34,G35,G36,G37,G38,G39,G40,G41,G42,G43,G44,G45,G46,G47,G48,G49,G50,G51,G52,G53,G54,G55)</f>
        <v/>
      </c>
      <c r="H56" s="37" t="str">
        <f t="shared" ref="H56" si="3">CONCATENATE(H6,H7,H8,H9,H10,H11,H12,H13,H14,H15,H16,H17,H18,H19,H20,H21,H22,H23,H24,H25,H26,H27,H28,H29,H30,H31,H32,H33,H34,H35,H36,H37,H38,H39,H40,H41,H42,H43,H44,H45,H46,H47,H48,H49,H50,H51,H52,H53,H54,H55)</f>
        <v xml:space="preserve">PRE-O1-i </v>
      </c>
      <c r="I56" s="37" t="str">
        <f t="shared" ref="I56" si="4">CONCATENATE(I6,I7,I8,I9,I10,I11,I12,I13,I14,I15,I16,I17,I18,I19,I20,I21,I22,I23,I24,I25,I26,I27,I28,I29,I30,I31,I32,I33,I34,I35,I36,I37,I38,I39,I40,I41,I42,I43,I44,I45,I46,I47,I48,I49,I50,I51,I52,I53,I54,I55)</f>
        <v xml:space="preserve">APR-O2-i </v>
      </c>
      <c r="J56" s="37" t="str">
        <f t="shared" ref="J56" si="5">CONCATENATE(J6,J7,J8,J9,J10,J11,J12,J13,J14,J15,J16,J17,J18,J19,J20,J21,J22,J23,J24,J25,J26,J27,J28,J29,J30,J31,J32,J33,J34,J35,J36,J37,J38,J39,J40,J41,J42,J43,J44,J45,J46,J47,J48,J49,J50,J51,J52,J53,J54,J55)</f>
        <v/>
      </c>
      <c r="K56" s="37" t="str">
        <f t="shared" ref="K56" si="6">CONCATENATE(K6,K7,K8,K9,K10,K11,K12,K13,K14,K15,K16,K17,K18,K19,K20,K21,K22,K23,K24,K25,K26,K27,K28,K29,K30,K31,K32,K33,K34,K35,K36,K37,K38,K39,K40,K41,K42,K43,K44,K45,K46,K47,K48,K49,K50,K51,K52,K53,K54,K55)</f>
        <v/>
      </c>
      <c r="L56" s="37" t="str">
        <f t="shared" ref="L56" si="7">CONCATENATE(L6,L7,L8,L9,L10,L11,L12,L13,L14,L15,L16,L17,L18,L19,L20,L21,L22,L23,L24,L25,L26,L27,L28,L29,L30,L31,L32,L33,L34,L35,L36,L37,L38,L39,L40,L41,L42,L43,L44,L45,L46,L47,L48,L49,L50,L51,L52,L53,L54,L55)</f>
        <v/>
      </c>
      <c r="M56" s="37" t="str">
        <f t="shared" ref="M56" si="8">CONCATENATE(M6,M7,M8,M9,M10,M11,M12,M13,M14,M15,M16,M17,M18,M19,M20,M21,M22,M23,M24,M25,M26,M27,M28,M29,M30,M31,M32,M33,M34,M35,M36,M37,M38,M39,M40,M41,M42,M43,M44,M45,M46,M47,M48,M49,M50,M51,M52,M53,M54,M55)</f>
        <v xml:space="preserve">COM-O2-i </v>
      </c>
      <c r="N56" s="37" t="str">
        <f t="shared" ref="N56" si="9">CONCATENATE(N6,N7,N8,N9,N10,N11,N12,N13,N14,N15,N16,N17,N18,N19,N20,N21,N22,N23,N24,N25,N26,N27,N28,N29,N30,N31,N32,N33,N34,N35,N36,N37,N38,N39,N40,N41,N42,N43,N44,N45,N46,N47,N48,N49,N50,N51,N52,N53,N54,N55)</f>
        <v xml:space="preserve">ADQ-O1-i FOR-O1-i EVA-O1-i DIS-O1-i ADM-O1-i ADM-O2-i </v>
      </c>
      <c r="O56" s="38" t="str">
        <f>CONCATENATE(O6,O7,O8,O9,O10,O11,O12,O13,O14,O15,O16,O17,O18,O19,O20,O21,O22,O23,O24,O25,O26,O27,O28,O29,O30,O31,O32,O33,O34,O35,O36,O37,O38,O39,O40,O41,O42,O43,O44,O45,O46,O47,O48,O49,O50,O51,O52,O53,O54,O55)</f>
        <v/>
      </c>
      <c r="P56" s="38" t="str">
        <f t="shared" ref="P56:W56" si="10">CONCATENATE(P6,P7,P8,P9,P10,P11,P12,P13,P14,P15,P16,P17,P18,P19,P20,P21,P22,P23,P24,P25,P26,P27,P28,P29,P30,P31,P32,P33,P34,P35,P36,P37,P38,P39,P40,P41,P42,P43,P44,P45,P46,P47,P48,P49,P50,P51,P52,P53,P54,P55)</f>
        <v xml:space="preserve">MEJ-O1-i </v>
      </c>
      <c r="Q56" s="38" t="str">
        <f t="shared" si="10"/>
        <v/>
      </c>
      <c r="R56" s="38" t="str">
        <f t="shared" si="10"/>
        <v/>
      </c>
      <c r="S56" s="38" t="str">
        <f t="shared" si="10"/>
        <v xml:space="preserve">DIR-O1-i APR-O1-i DES-O1-i </v>
      </c>
      <c r="T56" s="38" t="str">
        <f t="shared" si="10"/>
        <v xml:space="preserve">MEJ-O2-i </v>
      </c>
      <c r="U56" s="38" t="str">
        <f t="shared" si="10"/>
        <v/>
      </c>
      <c r="V56" s="38" t="str">
        <f t="shared" si="10"/>
        <v xml:space="preserve">COM-O1-i </v>
      </c>
      <c r="W56" s="38" t="str">
        <f t="shared" si="10"/>
        <v/>
      </c>
      <c r="X56" s="39" t="str">
        <f>CONCATENATE(X6,X7,X8,X9,X10,X11,X12,X13,X14,X15,X16,X17,X18,X19,X20,X21,X22,X23,X24,X25,X26,X27,X28,X29,X30,X31,X32,X33,X34,X35,X36,X37,X38,X39,X40,X41,X42,X43,X44,X45,X46,X47,X48,X49,X50,X51,X52,X53,X54,X55)</f>
        <v xml:space="preserve">DIR-O2-i </v>
      </c>
      <c r="Y56" s="39" t="str">
        <f t="shared" ref="Y56:AB56" si="11">CONCATENATE(Y6,Y7,Y8,Y9,Y10,Y11,Y12,Y13,Y14,Y15,Y16,Y17,Y18,Y19,Y20,Y21,Y22,Y23,Y24,Y25,Y26,Y27,Y28,Y29,Y30,Y31,Y32,Y33,Y34,Y35,Y36,Y37,Y38,Y39,Y40,Y41,Y42,Y43,Y44,Y45,Y46,Y47,Y48,Y49,Y50,Y51,Y52,Y53,Y54,Y55)</f>
        <v xml:space="preserve">ALI-O1-i FOR-O2-i </v>
      </c>
      <c r="Z56" s="39" t="str">
        <f t="shared" si="11"/>
        <v xml:space="preserve">INV-O1-i </v>
      </c>
      <c r="AA56" s="39" t="str">
        <f t="shared" si="11"/>
        <v/>
      </c>
      <c r="AB56" s="39" t="str">
        <f t="shared" si="11"/>
        <v/>
      </c>
      <c r="AC56" s="118" t="s">
        <v>784</v>
      </c>
      <c r="AD56" s="36" t="str">
        <f ca="1">CONCATENATE(AD6,AD7,AD8,AD9,AD10,AD11,AD12,AD13,AD14,AD15,AD16,AD17,AD18,AD19,AD20,AD21,AD22,AD23,AD24,AD25,AD26,AD27,AD28,AD29,AD30,AD31,AD32,AD33,AD34,AD35,AD36,AD37,AD38,AD39,AD40,AD41,AD42,AD43,AD44,AD45,AD46,AD47,AD48,AD49,AD50,AD51,AD52,AD53,AD54,AD55)</f>
        <v/>
      </c>
      <c r="AE56" s="36" t="str">
        <f t="shared" ref="AE56:AF56" ca="1" si="12">CONCATENATE(AE6,AE7,AE8,AE9,AE10,AE11,AE12,AE13,AE14,AE15,AE16,AE17,AE18,AE19,AE20,AE21,AE22,AE23,AE24,AE25,AE26,AE27,AE28,AE29,AE30,AE31,AE32,AE33,AE34,AE35,AE36,AE37,AE38,AE39,AE40,AE41,AE42,AE43,AE44,AE45,AE46,AE47,AE48,AE49,AE50,AE51,AE52,AE53,AE54,AE55)</f>
        <v/>
      </c>
      <c r="AF56" s="36" t="str">
        <f t="shared" ca="1" si="12"/>
        <v xml:space="preserve">EVA-O1-r DIS-O1-r PRE-O1-r </v>
      </c>
      <c r="AG56" s="37" t="str">
        <f ca="1">CONCATENATE(AG6,AG7,AG8,AG9,AG10,AG11,AG12,AG13,AG14,AG15,AG16,AG17,AG18,AG19,AG20,AG21,AG22,AG23,AG24,AG25,AG26,AG27,AG28,AG29,AG30,AG31,AG32,AG33,AG34,AG35,AG36,AG37,AG38,AG39,AG40,AG41,AG42,AG43,AG44,AG45,AG46,AG47,AG48,AG49,AG50,AG51,AG52,AG53,AG54,AG55)</f>
        <v/>
      </c>
      <c r="AH56" s="37" t="str">
        <f t="shared" ref="AH56:AM56" ca="1" si="13">CONCATENATE(AH6,AH7,AH8,AH9,AH10,AH11,AH12,AH13,AH14,AH15,AH16,AH17,AH18,AH19,AH20,AH21,AH22,AH23,AH24,AH25,AH26,AH27,AH28,AH29,AH30,AH31,AH32,AH33,AH34,AH35,AH36,AH37,AH38,AH39,AH40,AH41,AH42,AH43,AH44,AH45,AH46,AH47,AH48,AH49,AH50,AH51,AH52,AH53,AH54,AH55)</f>
        <v/>
      </c>
      <c r="AI56" s="37" t="str">
        <f t="shared" ca="1" si="13"/>
        <v xml:space="preserve">APR-O2-r </v>
      </c>
      <c r="AJ56" s="37" t="str">
        <f t="shared" ca="1" si="13"/>
        <v/>
      </c>
      <c r="AK56" s="37" t="str">
        <f t="shared" ca="1" si="13"/>
        <v xml:space="preserve">DIR-O1-r MEJ-O1-r APR-O1-r DES-O1-r </v>
      </c>
      <c r="AL56" s="37" t="str">
        <f t="shared" ca="1" si="13"/>
        <v/>
      </c>
      <c r="AM56" s="37" t="str">
        <f t="shared" ca="1" si="13"/>
        <v xml:space="preserve">ADQ-O1-r COM-O1-r COM-O2-r ADM-O1-r ADM-O2-r MEJ-O2-r </v>
      </c>
      <c r="AN56" s="37" t="str">
        <f ca="1">CONCATENATE(AN6,AN7,AN8,AN9,AN10,AN11,AN12,AN13,AN14,AN15,AN16,AN17,AN18,AN19,AN20,AN21,AN22,AN23,AN24,AN25,AN26,AN27,AN28,AN29,AN30,AN31,AN32,AN33,AN34,AN35,AN36,AN37,AN38,AN39,AN40,AN41,AN42,AN43,AN44,AN45,AN46,AN47,AN48,AN49,AN50,AN51,AN52,AN53,AN54,AN55)</f>
        <v xml:space="preserve">FOR-O1-r </v>
      </c>
      <c r="AO56" s="38" t="str">
        <f ca="1">CONCATENATE(AO6,AO7,AO8,AO9,AO10,AO11,AO12,AO13,AO14,AO15,AO16,AO17,AO18,AO19,AO20,AO21,AO22,AO23,AO24,AO25,AO26,AO27,AO28,AO29,AO30,AO31,AO32,AO33,AO34,AO35,AO36,AO37,AO38,AO39,AO40,AO41,AO42,AO43,AO44,AO45,AO46,AO47,AO48,AO49,AO50,AO51,AO52,AO53,AO54,AO55)</f>
        <v/>
      </c>
      <c r="AP56" s="38" t="str">
        <f t="shared" ref="AP56:AW56" ca="1" si="14">CONCATENATE(AP6,AP7,AP8,AP9,AP10,AP11,AP12,AP13,AP14,AP15,AP16,AP17,AP18,AP19,AP20,AP21,AP22,AP23,AP24,AP25,AP26,AP27,AP28,AP29,AP30,AP31,AP32,AP33,AP34,AP35,AP36,AP37,AP38,AP39,AP40,AP41,AP42,AP43,AP44,AP45,AP46,AP47,AP48,AP49,AP50,AP51,AP52,AP53,AP54,AP55)</f>
        <v xml:space="preserve">ALI-O1-r DIR-O2-r FOR-O2-r </v>
      </c>
      <c r="AQ56" s="38" t="str">
        <f t="shared" ca="1" si="14"/>
        <v/>
      </c>
      <c r="AR56" s="38" t="str">
        <f t="shared" ca="1" si="14"/>
        <v/>
      </c>
      <c r="AS56" s="38" t="str">
        <f t="shared" ca="1" si="14"/>
        <v xml:space="preserve">INV-O1-r </v>
      </c>
      <c r="AT56" s="38" t="str">
        <f t="shared" ca="1" si="14"/>
        <v/>
      </c>
      <c r="AU56" s="38" t="str">
        <f t="shared" ca="1" si="14"/>
        <v/>
      </c>
      <c r="AV56" s="38" t="str">
        <f t="shared" ca="1" si="14"/>
        <v/>
      </c>
      <c r="AW56" s="38" t="str">
        <f t="shared" ca="1" si="14"/>
        <v/>
      </c>
      <c r="AX56" s="39" t="str">
        <f ca="1">CONCATENATE(AX6,AX7,AX8,AX9,AX10,AX11,AX12,AX13,AX14,AX15,AX16,AX17,AX18,AX19,AX20,AX21,AX22,AX23,AX24,AX25,AX26,AX27,AX28,AX29,AX30,AX31,AX32,AX33,AX34,AX35,AX36,AX37,AX38,AX39,AX40,AX41,AX42,AX43,AX44,AX45,AX46,AX47,AX48,AX49,AX50,AX51,AX52,AX53,AX54,AX55)</f>
        <v/>
      </c>
      <c r="AY56" s="39" t="str">
        <f t="shared" ref="AY56:BB56" ca="1" si="15">CONCATENATE(AY6,AY7,AY8,AY9,AY10,AY11,AY12,AY13,AY14,AY15,AY16,AY17,AY18,AY19,AY20,AY21,AY22,AY23,AY24,AY25,AY26,AY27,AY28,AY29,AY30,AY31,AY32,AY33,AY34,AY35,AY36,AY37,AY38,AY39,AY40,AY41,AY42,AY43,AY44,AY45,AY46,AY47,AY48,AY49,AY50,AY51,AY52,AY53,AY54,AY55)</f>
        <v/>
      </c>
      <c r="AZ56" s="39" t="str">
        <f t="shared" ca="1" si="15"/>
        <v/>
      </c>
      <c r="BA56" s="39" t="str">
        <f t="shared" ca="1" si="15"/>
        <v/>
      </c>
      <c r="BB56" s="39" t="str">
        <f t="shared" ca="1" si="15"/>
        <v/>
      </c>
    </row>
    <row r="57" spans="1:55" x14ac:dyDescent="0.25">
      <c r="C57" s="117" t="s">
        <v>785</v>
      </c>
      <c r="D57" s="110">
        <f t="shared" ref="D57:AB57" si="16">50-COUNTBLANK(D6:D45)</f>
        <v>10</v>
      </c>
      <c r="E57" s="110">
        <f t="shared" si="16"/>
        <v>10</v>
      </c>
      <c r="F57" s="110">
        <f t="shared" si="16"/>
        <v>10</v>
      </c>
      <c r="G57" s="110">
        <f t="shared" si="16"/>
        <v>10</v>
      </c>
      <c r="H57" s="110">
        <f t="shared" si="16"/>
        <v>11</v>
      </c>
      <c r="I57" s="110">
        <f t="shared" si="16"/>
        <v>11</v>
      </c>
      <c r="J57" s="110">
        <f t="shared" si="16"/>
        <v>10</v>
      </c>
      <c r="K57" s="110">
        <f t="shared" si="16"/>
        <v>10</v>
      </c>
      <c r="L57" s="110">
        <f t="shared" si="16"/>
        <v>10</v>
      </c>
      <c r="M57" s="110">
        <f t="shared" si="16"/>
        <v>11</v>
      </c>
      <c r="N57" s="110">
        <f t="shared" si="16"/>
        <v>16</v>
      </c>
      <c r="O57" s="110">
        <f t="shared" si="16"/>
        <v>10</v>
      </c>
      <c r="P57" s="110">
        <f t="shared" si="16"/>
        <v>11</v>
      </c>
      <c r="Q57" s="110">
        <f t="shared" si="16"/>
        <v>10</v>
      </c>
      <c r="R57" s="110">
        <f t="shared" si="16"/>
        <v>10</v>
      </c>
      <c r="S57" s="110">
        <f t="shared" si="16"/>
        <v>13</v>
      </c>
      <c r="T57" s="110">
        <f t="shared" si="16"/>
        <v>11</v>
      </c>
      <c r="U57" s="110">
        <f t="shared" si="16"/>
        <v>10</v>
      </c>
      <c r="V57" s="110">
        <f t="shared" si="16"/>
        <v>11</v>
      </c>
      <c r="W57" s="110">
        <f t="shared" si="16"/>
        <v>10</v>
      </c>
      <c r="X57" s="110">
        <f t="shared" si="16"/>
        <v>11</v>
      </c>
      <c r="Y57" s="110">
        <f t="shared" si="16"/>
        <v>12</v>
      </c>
      <c r="Z57" s="110">
        <f t="shared" si="16"/>
        <v>11</v>
      </c>
      <c r="AA57" s="110">
        <f t="shared" si="16"/>
        <v>10</v>
      </c>
      <c r="AB57" s="110">
        <f t="shared" si="16"/>
        <v>10</v>
      </c>
      <c r="AC57" s="117" t="s">
        <v>785</v>
      </c>
      <c r="AD57" s="110">
        <f t="shared" ref="AD57:BB57" ca="1" si="17">50-COUNTBLANK(AD6:AD45)</f>
        <v>10</v>
      </c>
      <c r="AE57" s="110">
        <f t="shared" ca="1" si="17"/>
        <v>10</v>
      </c>
      <c r="AF57" s="110">
        <f t="shared" ca="1" si="17"/>
        <v>13</v>
      </c>
      <c r="AG57" s="110">
        <f t="shared" ca="1" si="17"/>
        <v>10</v>
      </c>
      <c r="AH57" s="110">
        <f t="shared" ca="1" si="17"/>
        <v>10</v>
      </c>
      <c r="AI57" s="110">
        <f t="shared" ca="1" si="17"/>
        <v>11</v>
      </c>
      <c r="AJ57" s="110">
        <f t="shared" ca="1" si="17"/>
        <v>10</v>
      </c>
      <c r="AK57" s="110">
        <f t="shared" ca="1" si="17"/>
        <v>14</v>
      </c>
      <c r="AL57" s="110">
        <f t="shared" ca="1" si="17"/>
        <v>10</v>
      </c>
      <c r="AM57" s="110">
        <f t="shared" ca="1" si="17"/>
        <v>16</v>
      </c>
      <c r="AN57" s="110">
        <f t="shared" ca="1" si="17"/>
        <v>11</v>
      </c>
      <c r="AO57" s="110">
        <f t="shared" ca="1" si="17"/>
        <v>10</v>
      </c>
      <c r="AP57" s="110">
        <f t="shared" ca="1" si="17"/>
        <v>13</v>
      </c>
      <c r="AQ57" s="110">
        <f t="shared" ca="1" si="17"/>
        <v>10</v>
      </c>
      <c r="AR57" s="110">
        <f t="shared" ca="1" si="17"/>
        <v>10</v>
      </c>
      <c r="AS57" s="110">
        <f t="shared" ca="1" si="17"/>
        <v>11</v>
      </c>
      <c r="AT57" s="110">
        <f t="shared" ca="1" si="17"/>
        <v>10</v>
      </c>
      <c r="AU57" s="110">
        <f t="shared" ca="1" si="17"/>
        <v>10</v>
      </c>
      <c r="AV57" s="110">
        <f t="shared" ca="1" si="17"/>
        <v>10</v>
      </c>
      <c r="AW57" s="110">
        <f t="shared" ca="1" si="17"/>
        <v>10</v>
      </c>
      <c r="AX57" s="110">
        <f t="shared" ca="1" si="17"/>
        <v>10</v>
      </c>
      <c r="AY57" s="110">
        <f t="shared" ca="1" si="17"/>
        <v>10</v>
      </c>
      <c r="AZ57" s="110">
        <f t="shared" ca="1" si="17"/>
        <v>10</v>
      </c>
      <c r="BA57" s="110">
        <f t="shared" ca="1" si="17"/>
        <v>10</v>
      </c>
      <c r="BB57" s="110">
        <f t="shared" ca="1" si="17"/>
        <v>10</v>
      </c>
    </row>
    <row r="60" spans="1:55" x14ac:dyDescent="0.25">
      <c r="B60" s="119" t="s">
        <v>786</v>
      </c>
      <c r="C60" s="117" t="s">
        <v>782</v>
      </c>
      <c r="D60" s="25">
        <v>1</v>
      </c>
      <c r="E60" s="25">
        <v>2</v>
      </c>
      <c r="F60" s="25">
        <v>3</v>
      </c>
      <c r="G60" s="24">
        <v>4</v>
      </c>
      <c r="H60" s="24">
        <v>5</v>
      </c>
      <c r="I60" s="24">
        <v>6</v>
      </c>
      <c r="J60" s="24">
        <v>7</v>
      </c>
      <c r="K60" s="24">
        <v>8</v>
      </c>
      <c r="L60" s="24">
        <v>9</v>
      </c>
      <c r="M60" s="24">
        <v>10</v>
      </c>
      <c r="N60" s="24">
        <v>11</v>
      </c>
      <c r="O60" s="22">
        <v>12</v>
      </c>
      <c r="P60" s="22">
        <v>13</v>
      </c>
      <c r="Q60" s="22">
        <v>14</v>
      </c>
      <c r="R60" s="22">
        <v>15</v>
      </c>
      <c r="S60" s="22">
        <v>16</v>
      </c>
      <c r="T60" s="22">
        <v>17</v>
      </c>
      <c r="U60" s="22">
        <v>18</v>
      </c>
      <c r="V60" s="22">
        <v>19</v>
      </c>
      <c r="W60" s="22">
        <v>20</v>
      </c>
      <c r="X60" s="23">
        <v>21</v>
      </c>
      <c r="Y60" s="23">
        <v>22</v>
      </c>
      <c r="Z60" s="23">
        <v>23</v>
      </c>
      <c r="AA60" s="23">
        <v>24</v>
      </c>
      <c r="AB60" s="23">
        <v>25</v>
      </c>
      <c r="AC60" s="117" t="s">
        <v>783</v>
      </c>
      <c r="AD60" s="25">
        <v>1</v>
      </c>
      <c r="AE60" s="25">
        <v>2</v>
      </c>
      <c r="AF60" s="25">
        <v>3</v>
      </c>
      <c r="AG60" s="24">
        <v>4</v>
      </c>
      <c r="AH60" s="24">
        <v>5</v>
      </c>
      <c r="AI60" s="24">
        <v>6</v>
      </c>
      <c r="AJ60" s="24">
        <v>7</v>
      </c>
      <c r="AK60" s="24">
        <v>8</v>
      </c>
      <c r="AL60" s="24">
        <v>9</v>
      </c>
      <c r="AM60" s="24">
        <v>10</v>
      </c>
      <c r="AN60" s="24">
        <v>11</v>
      </c>
      <c r="AO60" s="22">
        <v>12</v>
      </c>
      <c r="AP60" s="22">
        <v>13</v>
      </c>
      <c r="AQ60" s="22">
        <v>14</v>
      </c>
      <c r="AR60" s="22">
        <v>15</v>
      </c>
      <c r="AS60" s="22">
        <v>16</v>
      </c>
      <c r="AT60" s="22">
        <v>17</v>
      </c>
      <c r="AU60" s="22">
        <v>18</v>
      </c>
      <c r="AV60" s="22">
        <v>19</v>
      </c>
      <c r="AW60" s="22">
        <v>20</v>
      </c>
      <c r="AX60" s="23">
        <v>21</v>
      </c>
      <c r="AY60" s="23">
        <v>22</v>
      </c>
      <c r="AZ60" s="23">
        <v>23</v>
      </c>
      <c r="BA60" s="23">
        <v>24</v>
      </c>
      <c r="BB60" s="23">
        <v>25</v>
      </c>
    </row>
    <row r="61" spans="1:55" x14ac:dyDescent="0.25">
      <c r="B61" s="120" t="str">
        <f>'3.Matrices'!J22</f>
        <v>Información y comunicación</v>
      </c>
      <c r="C61" s="110" t="str">
        <f>C6</f>
        <v>ADQ-O1-i</v>
      </c>
      <c r="D61" s="112" t="str">
        <f t="shared" ref="D61:AB61" si="18">IF($B6=$B$61,D6,"")</f>
        <v/>
      </c>
      <c r="E61" s="112" t="str">
        <f t="shared" si="18"/>
        <v/>
      </c>
      <c r="F61" s="112" t="str">
        <f t="shared" si="18"/>
        <v/>
      </c>
      <c r="G61" s="112" t="str">
        <f t="shared" si="18"/>
        <v/>
      </c>
      <c r="H61" s="112" t="str">
        <f t="shared" si="18"/>
        <v/>
      </c>
      <c r="I61" s="112" t="str">
        <f t="shared" si="18"/>
        <v/>
      </c>
      <c r="J61" s="112" t="str">
        <f t="shared" si="18"/>
        <v/>
      </c>
      <c r="K61" s="112" t="str">
        <f t="shared" si="18"/>
        <v/>
      </c>
      <c r="L61" s="112" t="str">
        <f t="shared" si="18"/>
        <v/>
      </c>
      <c r="M61" s="112" t="str">
        <f t="shared" si="18"/>
        <v/>
      </c>
      <c r="N61" s="112" t="str">
        <f t="shared" si="18"/>
        <v/>
      </c>
      <c r="O61" s="112" t="str">
        <f t="shared" si="18"/>
        <v/>
      </c>
      <c r="P61" s="112" t="str">
        <f t="shared" si="18"/>
        <v/>
      </c>
      <c r="Q61" s="112" t="str">
        <f t="shared" si="18"/>
        <v/>
      </c>
      <c r="R61" s="112" t="str">
        <f t="shared" si="18"/>
        <v/>
      </c>
      <c r="S61" s="112" t="str">
        <f t="shared" si="18"/>
        <v/>
      </c>
      <c r="T61" s="112" t="str">
        <f t="shared" si="18"/>
        <v/>
      </c>
      <c r="U61" s="112" t="str">
        <f t="shared" si="18"/>
        <v/>
      </c>
      <c r="V61" s="112" t="str">
        <f t="shared" si="18"/>
        <v/>
      </c>
      <c r="W61" s="112" t="str">
        <f t="shared" si="18"/>
        <v/>
      </c>
      <c r="X61" s="112" t="str">
        <f t="shared" si="18"/>
        <v/>
      </c>
      <c r="Y61" s="112" t="str">
        <f t="shared" si="18"/>
        <v/>
      </c>
      <c r="Z61" s="112" t="str">
        <f t="shared" si="18"/>
        <v/>
      </c>
      <c r="AA61" s="112" t="str">
        <f t="shared" si="18"/>
        <v/>
      </c>
      <c r="AB61" s="112" t="str">
        <f t="shared" si="18"/>
        <v/>
      </c>
      <c r="AC61" s="110" t="str">
        <f>AC6</f>
        <v>ADQ-O1-r</v>
      </c>
      <c r="AD61" s="112" t="str">
        <f>IF($B6='3.Matrices'!$J$22,AD6,"")</f>
        <v/>
      </c>
      <c r="AE61" s="112" t="str">
        <f>IF($B6='3.Matrices'!$J$22,AE6,"")</f>
        <v/>
      </c>
      <c r="AF61" s="112" t="str">
        <f>IF($B6='3.Matrices'!$J$22,AF6,"")</f>
        <v/>
      </c>
      <c r="AG61" s="113" t="str">
        <f>IF($B6='3.Matrices'!$J$22,AG6,"")</f>
        <v/>
      </c>
      <c r="AH61" s="113" t="str">
        <f>IF($B6='3.Matrices'!$J$22,AH6,"")</f>
        <v/>
      </c>
      <c r="AI61" s="113" t="str">
        <f>IF($B6='3.Matrices'!$J$22,AI6,"")</f>
        <v/>
      </c>
      <c r="AJ61" s="113" t="str">
        <f>IF($B6='3.Matrices'!$J$22,AJ6,"")</f>
        <v/>
      </c>
      <c r="AK61" s="113" t="str">
        <f>IF($B6='3.Matrices'!$J$22,AK6,"")</f>
        <v/>
      </c>
      <c r="AL61" s="113" t="str">
        <f>IF($B6='3.Matrices'!$J$22,AL6,"")</f>
        <v/>
      </c>
      <c r="AM61" s="113" t="str">
        <f>IF($B6='3.Matrices'!$J$22,AM6,"")</f>
        <v/>
      </c>
      <c r="AN61" s="113" t="str">
        <f>IF($B6='3.Matrices'!$J$22,AN6,"")</f>
        <v/>
      </c>
      <c r="AO61" s="114" t="str">
        <f>IF($B6='3.Matrices'!$J$22,AO6,"")</f>
        <v/>
      </c>
      <c r="AP61" s="114" t="str">
        <f>IF($B6='3.Matrices'!$J$22,AP6,"")</f>
        <v/>
      </c>
      <c r="AQ61" s="114" t="str">
        <f>IF($B6='3.Matrices'!$J$22,AQ6,"")</f>
        <v/>
      </c>
      <c r="AR61" s="114" t="str">
        <f>IF($B6='3.Matrices'!$J$22,AR6,"")</f>
        <v/>
      </c>
      <c r="AS61" s="114" t="str">
        <f>IF($B6='3.Matrices'!$J$22,AS6,"")</f>
        <v/>
      </c>
      <c r="AT61" s="114" t="str">
        <f>IF($B6='3.Matrices'!$J$22,AT6,"")</f>
        <v/>
      </c>
      <c r="AU61" s="114" t="str">
        <f>IF($B6='3.Matrices'!$J$22,AU6,"")</f>
        <v/>
      </c>
      <c r="AV61" s="114" t="str">
        <f>IF($B6='3.Matrices'!$J$22,AV6,"")</f>
        <v/>
      </c>
      <c r="AW61" s="114" t="str">
        <f>IF($B6='3.Matrices'!$J$22,AW6,"")</f>
        <v/>
      </c>
      <c r="AX61" s="115" t="str">
        <f>IF($B6='3.Matrices'!$J$22,AX6,"")</f>
        <v/>
      </c>
      <c r="AY61" s="115" t="str">
        <f>IF($B6='3.Matrices'!$J$22,AY6,"")</f>
        <v/>
      </c>
      <c r="AZ61" s="115" t="str">
        <f>IF($B6='3.Matrices'!$J$22,AZ6,"")</f>
        <v/>
      </c>
      <c r="BA61" s="115" t="str">
        <f>IF($B6='3.Matrices'!$J$22,BA6,"")</f>
        <v/>
      </c>
      <c r="BB61" s="115" t="str">
        <f>IF($B6='3.Matrices'!$J$22,BB6,"")</f>
        <v/>
      </c>
    </row>
    <row r="62" spans="1:55" x14ac:dyDescent="0.25">
      <c r="C62" s="110" t="str">
        <f t="shared" ref="C62:C110" si="19">C7</f>
        <v>DIR-O1-i</v>
      </c>
      <c r="D62" s="112" t="str">
        <f t="shared" ref="D62:AB62" si="20">IF($B7=$B$61,D7,"")</f>
        <v/>
      </c>
      <c r="E62" s="112" t="str">
        <f t="shared" si="20"/>
        <v/>
      </c>
      <c r="F62" s="112" t="str">
        <f t="shared" si="20"/>
        <v/>
      </c>
      <c r="G62" s="112" t="str">
        <f t="shared" si="20"/>
        <v/>
      </c>
      <c r="H62" s="112" t="str">
        <f t="shared" si="20"/>
        <v/>
      </c>
      <c r="I62" s="112" t="str">
        <f t="shared" si="20"/>
        <v/>
      </c>
      <c r="J62" s="112" t="str">
        <f t="shared" si="20"/>
        <v/>
      </c>
      <c r="K62" s="112" t="str">
        <f t="shared" si="20"/>
        <v/>
      </c>
      <c r="L62" s="112" t="str">
        <f t="shared" si="20"/>
        <v/>
      </c>
      <c r="M62" s="112" t="str">
        <f t="shared" si="20"/>
        <v/>
      </c>
      <c r="N62" s="112" t="str">
        <f t="shared" si="20"/>
        <v/>
      </c>
      <c r="O62" s="112" t="str">
        <f t="shared" si="20"/>
        <v/>
      </c>
      <c r="P62" s="112" t="str">
        <f t="shared" si="20"/>
        <v/>
      </c>
      <c r="Q62" s="112" t="str">
        <f t="shared" si="20"/>
        <v/>
      </c>
      <c r="R62" s="112" t="str">
        <f t="shared" si="20"/>
        <v/>
      </c>
      <c r="S62" s="112" t="str">
        <f t="shared" si="20"/>
        <v/>
      </c>
      <c r="T62" s="112" t="str">
        <f t="shared" si="20"/>
        <v/>
      </c>
      <c r="U62" s="112" t="str">
        <f t="shared" si="20"/>
        <v/>
      </c>
      <c r="V62" s="112" t="str">
        <f t="shared" si="20"/>
        <v/>
      </c>
      <c r="W62" s="112" t="str">
        <f t="shared" si="20"/>
        <v/>
      </c>
      <c r="X62" s="112" t="str">
        <f t="shared" si="20"/>
        <v/>
      </c>
      <c r="Y62" s="112" t="str">
        <f t="shared" si="20"/>
        <v/>
      </c>
      <c r="Z62" s="112" t="str">
        <f t="shared" si="20"/>
        <v/>
      </c>
      <c r="AA62" s="112" t="str">
        <f t="shared" si="20"/>
        <v/>
      </c>
      <c r="AB62" s="112" t="str">
        <f t="shared" si="20"/>
        <v/>
      </c>
      <c r="AC62" s="110" t="str">
        <f t="shared" ref="AC62:AC110" si="21">AC7</f>
        <v>DIR-O1-r</v>
      </c>
      <c r="AD62" s="112" t="str">
        <f>IF($B7='3.Matrices'!$J$22,AD7,"")</f>
        <v/>
      </c>
      <c r="AE62" s="112" t="str">
        <f>IF($B7='3.Matrices'!$J$22,AE7,"")</f>
        <v/>
      </c>
      <c r="AF62" s="112" t="str">
        <f>IF($B7='3.Matrices'!$J$22,AF7,"")</f>
        <v/>
      </c>
      <c r="AG62" s="113" t="str">
        <f>IF($B7='3.Matrices'!$J$22,AG7,"")</f>
        <v/>
      </c>
      <c r="AH62" s="113" t="str">
        <f>IF($B7='3.Matrices'!$J$22,AH7,"")</f>
        <v/>
      </c>
      <c r="AI62" s="113" t="str">
        <f>IF($B7='3.Matrices'!$J$22,AI7,"")</f>
        <v/>
      </c>
      <c r="AJ62" s="113" t="str">
        <f>IF($B7='3.Matrices'!$J$22,AJ7,"")</f>
        <v/>
      </c>
      <c r="AK62" s="113" t="str">
        <f>IF($B7='3.Matrices'!$J$22,AK7,"")</f>
        <v/>
      </c>
      <c r="AL62" s="113" t="str">
        <f>IF($B7='3.Matrices'!$J$22,AL7,"")</f>
        <v/>
      </c>
      <c r="AM62" s="113" t="str">
        <f>IF($B7='3.Matrices'!$J$22,AM7,"")</f>
        <v/>
      </c>
      <c r="AN62" s="113" t="str">
        <f>IF($B7='3.Matrices'!$J$22,AN7,"")</f>
        <v/>
      </c>
      <c r="AO62" s="114" t="str">
        <f>IF($B7='3.Matrices'!$J$22,AO7,"")</f>
        <v/>
      </c>
      <c r="AP62" s="114" t="str">
        <f>IF($B7='3.Matrices'!$J$22,AP7,"")</f>
        <v/>
      </c>
      <c r="AQ62" s="114" t="str">
        <f>IF($B7='3.Matrices'!$J$22,AQ7,"")</f>
        <v/>
      </c>
      <c r="AR62" s="114" t="str">
        <f>IF($B7='3.Matrices'!$J$22,AR7,"")</f>
        <v/>
      </c>
      <c r="AS62" s="114" t="str">
        <f>IF($B7='3.Matrices'!$J$22,AS7,"")</f>
        <v/>
      </c>
      <c r="AT62" s="114" t="str">
        <f>IF($B7='3.Matrices'!$J$22,AT7,"")</f>
        <v/>
      </c>
      <c r="AU62" s="114" t="str">
        <f>IF($B7='3.Matrices'!$J$22,AU7,"")</f>
        <v/>
      </c>
      <c r="AV62" s="114" t="str">
        <f>IF($B7='3.Matrices'!$J$22,AV7,"")</f>
        <v/>
      </c>
      <c r="AW62" s="114" t="str">
        <f>IF($B7='3.Matrices'!$J$22,AW7,"")</f>
        <v/>
      </c>
      <c r="AX62" s="115" t="str">
        <f>IF($B7='3.Matrices'!$J$22,AX7,"")</f>
        <v/>
      </c>
      <c r="AY62" s="115" t="str">
        <f>IF($B7='3.Matrices'!$J$22,AY7,"")</f>
        <v/>
      </c>
      <c r="AZ62" s="115" t="str">
        <f>IF($B7='3.Matrices'!$J$22,AZ7,"")</f>
        <v/>
      </c>
      <c r="BA62" s="115" t="str">
        <f>IF($B7='3.Matrices'!$J$22,BA7,"")</f>
        <v/>
      </c>
      <c r="BB62" s="115" t="str">
        <f>IF($B7='3.Matrices'!$J$22,BB7,"")</f>
        <v/>
      </c>
    </row>
    <row r="63" spans="1:55" x14ac:dyDescent="0.25">
      <c r="C63" s="110" t="str">
        <f t="shared" si="19"/>
        <v>MEJ-O1-i</v>
      </c>
      <c r="D63" s="112" t="str">
        <f t="shared" ref="D63:AB63" si="22">IF($B8=$B$61,D8,"")</f>
        <v/>
      </c>
      <c r="E63" s="112" t="str">
        <f t="shared" si="22"/>
        <v/>
      </c>
      <c r="F63" s="112" t="str">
        <f t="shared" si="22"/>
        <v/>
      </c>
      <c r="G63" s="112" t="str">
        <f t="shared" si="22"/>
        <v/>
      </c>
      <c r="H63" s="112" t="str">
        <f t="shared" si="22"/>
        <v/>
      </c>
      <c r="I63" s="112" t="str">
        <f t="shared" si="22"/>
        <v/>
      </c>
      <c r="J63" s="112" t="str">
        <f t="shared" si="22"/>
        <v/>
      </c>
      <c r="K63" s="112" t="str">
        <f t="shared" si="22"/>
        <v/>
      </c>
      <c r="L63" s="112" t="str">
        <f t="shared" si="22"/>
        <v/>
      </c>
      <c r="M63" s="112" t="str">
        <f t="shared" si="22"/>
        <v/>
      </c>
      <c r="N63" s="112" t="str">
        <f t="shared" si="22"/>
        <v/>
      </c>
      <c r="O63" s="112" t="str">
        <f t="shared" si="22"/>
        <v/>
      </c>
      <c r="P63" s="112" t="str">
        <f t="shared" si="22"/>
        <v/>
      </c>
      <c r="Q63" s="112" t="str">
        <f t="shared" si="22"/>
        <v/>
      </c>
      <c r="R63" s="112" t="str">
        <f t="shared" si="22"/>
        <v/>
      </c>
      <c r="S63" s="112" t="str">
        <f t="shared" si="22"/>
        <v/>
      </c>
      <c r="T63" s="112" t="str">
        <f t="shared" si="22"/>
        <v/>
      </c>
      <c r="U63" s="112" t="str">
        <f t="shared" si="22"/>
        <v/>
      </c>
      <c r="V63" s="112" t="str">
        <f t="shared" si="22"/>
        <v/>
      </c>
      <c r="W63" s="112" t="str">
        <f t="shared" si="22"/>
        <v/>
      </c>
      <c r="X63" s="112" t="str">
        <f t="shared" si="22"/>
        <v/>
      </c>
      <c r="Y63" s="112" t="str">
        <f t="shared" si="22"/>
        <v/>
      </c>
      <c r="Z63" s="112" t="str">
        <f t="shared" si="22"/>
        <v/>
      </c>
      <c r="AA63" s="112" t="str">
        <f t="shared" si="22"/>
        <v/>
      </c>
      <c r="AB63" s="112" t="str">
        <f t="shared" si="22"/>
        <v/>
      </c>
      <c r="AC63" s="110" t="str">
        <f t="shared" si="21"/>
        <v>MEJ-O1-r</v>
      </c>
      <c r="AD63" s="112" t="str">
        <f>IF($B8='3.Matrices'!$J$22,AD8,"")</f>
        <v/>
      </c>
      <c r="AE63" s="112" t="str">
        <f>IF($B8='3.Matrices'!$J$22,AE8,"")</f>
        <v/>
      </c>
      <c r="AF63" s="112" t="str">
        <f>IF($B8='3.Matrices'!$J$22,AF8,"")</f>
        <v/>
      </c>
      <c r="AG63" s="113" t="str">
        <f>IF($B8='3.Matrices'!$J$22,AG8,"")</f>
        <v/>
      </c>
      <c r="AH63" s="113" t="str">
        <f>IF($B8='3.Matrices'!$J$22,AH8,"")</f>
        <v/>
      </c>
      <c r="AI63" s="113" t="str">
        <f>IF($B8='3.Matrices'!$J$22,AI8,"")</f>
        <v/>
      </c>
      <c r="AJ63" s="113" t="str">
        <f>IF($B8='3.Matrices'!$J$22,AJ8,"")</f>
        <v/>
      </c>
      <c r="AK63" s="113" t="str">
        <f>IF($B8='3.Matrices'!$J$22,AK8,"")</f>
        <v/>
      </c>
      <c r="AL63" s="113" t="str">
        <f>IF($B8='3.Matrices'!$J$22,AL8,"")</f>
        <v/>
      </c>
      <c r="AM63" s="113" t="str">
        <f>IF($B8='3.Matrices'!$J$22,AM8,"")</f>
        <v/>
      </c>
      <c r="AN63" s="113" t="str">
        <f>IF($B8='3.Matrices'!$J$22,AN8,"")</f>
        <v/>
      </c>
      <c r="AO63" s="114" t="str">
        <f>IF($B8='3.Matrices'!$J$22,AO8,"")</f>
        <v/>
      </c>
      <c r="AP63" s="114" t="str">
        <f>IF($B8='3.Matrices'!$J$22,AP8,"")</f>
        <v/>
      </c>
      <c r="AQ63" s="114" t="str">
        <f>IF($B8='3.Matrices'!$J$22,AQ8,"")</f>
        <v/>
      </c>
      <c r="AR63" s="114" t="str">
        <f>IF($B8='3.Matrices'!$J$22,AR8,"")</f>
        <v/>
      </c>
      <c r="AS63" s="114" t="str">
        <f>IF($B8='3.Matrices'!$J$22,AS8,"")</f>
        <v/>
      </c>
      <c r="AT63" s="114" t="str">
        <f>IF($B8='3.Matrices'!$J$22,AT8,"")</f>
        <v/>
      </c>
      <c r="AU63" s="114" t="str">
        <f>IF($B8='3.Matrices'!$J$22,AU8,"")</f>
        <v/>
      </c>
      <c r="AV63" s="114" t="str">
        <f>IF($B8='3.Matrices'!$J$22,AV8,"")</f>
        <v/>
      </c>
      <c r="AW63" s="114" t="str">
        <f>IF($B8='3.Matrices'!$J$22,AW8,"")</f>
        <v/>
      </c>
      <c r="AX63" s="115" t="str">
        <f>IF($B8='3.Matrices'!$J$22,AX8,"")</f>
        <v/>
      </c>
      <c r="AY63" s="115" t="str">
        <f>IF($B8='3.Matrices'!$J$22,AY8,"")</f>
        <v/>
      </c>
      <c r="AZ63" s="115" t="str">
        <f>IF($B8='3.Matrices'!$J$22,AZ8,"")</f>
        <v/>
      </c>
      <c r="BA63" s="115" t="str">
        <f>IF($B8='3.Matrices'!$J$22,BA8,"")</f>
        <v/>
      </c>
      <c r="BB63" s="115" t="str">
        <f>IF($B8='3.Matrices'!$J$22,BB8,"")</f>
        <v/>
      </c>
    </row>
    <row r="64" spans="1:55" x14ac:dyDescent="0.25">
      <c r="C64" s="110" t="str">
        <f t="shared" si="19"/>
        <v>COM-O1-i</v>
      </c>
      <c r="D64" s="112" t="str">
        <f t="shared" ref="D64:AB64" si="23">IF($B9=$B$61,D9,"")</f>
        <v/>
      </c>
      <c r="E64" s="112" t="str">
        <f t="shared" si="23"/>
        <v/>
      </c>
      <c r="F64" s="112" t="str">
        <f t="shared" si="23"/>
        <v/>
      </c>
      <c r="G64" s="112" t="str">
        <f t="shared" si="23"/>
        <v/>
      </c>
      <c r="H64" s="112" t="str">
        <f t="shared" si="23"/>
        <v/>
      </c>
      <c r="I64" s="112" t="str">
        <f t="shared" si="23"/>
        <v/>
      </c>
      <c r="J64" s="112" t="str">
        <f t="shared" si="23"/>
        <v/>
      </c>
      <c r="K64" s="112" t="str">
        <f t="shared" si="23"/>
        <v/>
      </c>
      <c r="L64" s="112" t="str">
        <f t="shared" si="23"/>
        <v/>
      </c>
      <c r="M64" s="112" t="str">
        <f t="shared" si="23"/>
        <v/>
      </c>
      <c r="N64" s="112" t="str">
        <f t="shared" si="23"/>
        <v/>
      </c>
      <c r="O64" s="112" t="str">
        <f t="shared" si="23"/>
        <v/>
      </c>
      <c r="P64" s="112" t="str">
        <f t="shared" si="23"/>
        <v/>
      </c>
      <c r="Q64" s="112" t="str">
        <f t="shared" si="23"/>
        <v/>
      </c>
      <c r="R64" s="112" t="str">
        <f t="shared" si="23"/>
        <v/>
      </c>
      <c r="S64" s="112" t="str">
        <f t="shared" si="23"/>
        <v/>
      </c>
      <c r="T64" s="112" t="str">
        <f t="shared" si="23"/>
        <v/>
      </c>
      <c r="U64" s="112" t="str">
        <f t="shared" si="23"/>
        <v/>
      </c>
      <c r="V64" s="112" t="str">
        <f t="shared" si="23"/>
        <v xml:space="preserve">COM-O1-i </v>
      </c>
      <c r="W64" s="112" t="str">
        <f t="shared" si="23"/>
        <v/>
      </c>
      <c r="X64" s="112" t="str">
        <f t="shared" si="23"/>
        <v/>
      </c>
      <c r="Y64" s="112" t="str">
        <f t="shared" si="23"/>
        <v/>
      </c>
      <c r="Z64" s="112" t="str">
        <f t="shared" si="23"/>
        <v/>
      </c>
      <c r="AA64" s="112" t="str">
        <f t="shared" si="23"/>
        <v/>
      </c>
      <c r="AB64" s="112" t="str">
        <f t="shared" si="23"/>
        <v/>
      </c>
      <c r="AC64" s="110" t="str">
        <f t="shared" si="21"/>
        <v>COM-O1-r</v>
      </c>
      <c r="AD64" s="112" t="str">
        <f ca="1">IF($B9='3.Matrices'!$J$22,AD9,"")</f>
        <v/>
      </c>
      <c r="AE64" s="112" t="str">
        <f ca="1">IF($B9='3.Matrices'!$J$22,AE9,"")</f>
        <v/>
      </c>
      <c r="AF64" s="112" t="str">
        <f ca="1">IF($B9='3.Matrices'!$J$22,AF9,"")</f>
        <v/>
      </c>
      <c r="AG64" s="113" t="str">
        <f ca="1">IF($B9='3.Matrices'!$J$22,AG9,"")</f>
        <v/>
      </c>
      <c r="AH64" s="113" t="str">
        <f ca="1">IF($B9='3.Matrices'!$J$22,AH9,"")</f>
        <v/>
      </c>
      <c r="AI64" s="113" t="str">
        <f ca="1">IF($B9='3.Matrices'!$J$22,AI9,"")</f>
        <v/>
      </c>
      <c r="AJ64" s="113" t="str">
        <f ca="1">IF($B9='3.Matrices'!$J$22,AJ9,"")</f>
        <v/>
      </c>
      <c r="AK64" s="113" t="str">
        <f ca="1">IF($B9='3.Matrices'!$J$22,AK9,"")</f>
        <v/>
      </c>
      <c r="AL64" s="113" t="str">
        <f ca="1">IF($B9='3.Matrices'!$J$22,AL9,"")</f>
        <v/>
      </c>
      <c r="AM64" s="113" t="str">
        <f ca="1">IF($B9='3.Matrices'!$J$22,AM9,"")</f>
        <v xml:space="preserve">COM-O1-r </v>
      </c>
      <c r="AN64" s="113" t="str">
        <f ca="1">IF($B9='3.Matrices'!$J$22,AN9,"")</f>
        <v/>
      </c>
      <c r="AO64" s="114" t="str">
        <f ca="1">IF($B9='3.Matrices'!$J$22,AO9,"")</f>
        <v/>
      </c>
      <c r="AP64" s="114" t="str">
        <f ca="1">IF($B9='3.Matrices'!$J$22,AP9,"")</f>
        <v/>
      </c>
      <c r="AQ64" s="114" t="str">
        <f ca="1">IF($B9='3.Matrices'!$J$22,AQ9,"")</f>
        <v/>
      </c>
      <c r="AR64" s="114" t="str">
        <f ca="1">IF($B9='3.Matrices'!$J$22,AR9,"")</f>
        <v/>
      </c>
      <c r="AS64" s="114" t="str">
        <f ca="1">IF($B9='3.Matrices'!$J$22,AS9,"")</f>
        <v/>
      </c>
      <c r="AT64" s="114" t="str">
        <f ca="1">IF($B9='3.Matrices'!$J$22,AT9,"")</f>
        <v/>
      </c>
      <c r="AU64" s="114" t="str">
        <f ca="1">IF($B9='3.Matrices'!$J$22,AU9,"")</f>
        <v/>
      </c>
      <c r="AV64" s="114" t="str">
        <f ca="1">IF($B9='3.Matrices'!$J$22,AV9,"")</f>
        <v/>
      </c>
      <c r="AW64" s="114" t="str">
        <f ca="1">IF($B9='3.Matrices'!$J$22,AW9,"")</f>
        <v/>
      </c>
      <c r="AX64" s="115" t="str">
        <f ca="1">IF($B9='3.Matrices'!$J$22,AX9,"")</f>
        <v/>
      </c>
      <c r="AY64" s="115" t="str">
        <f ca="1">IF($B9='3.Matrices'!$J$22,AY9,"")</f>
        <v/>
      </c>
      <c r="AZ64" s="115" t="str">
        <f ca="1">IF($B9='3.Matrices'!$J$22,AZ9,"")</f>
        <v/>
      </c>
      <c r="BA64" s="115" t="str">
        <f ca="1">IF($B9='3.Matrices'!$J$22,BA9,"")</f>
        <v/>
      </c>
      <c r="BB64" s="115" t="str">
        <f ca="1">IF($B9='3.Matrices'!$J$22,BB9,"")</f>
        <v/>
      </c>
    </row>
    <row r="65" spans="3:54" x14ac:dyDescent="0.25">
      <c r="C65" s="110" t="str">
        <f t="shared" si="19"/>
        <v>ALI-O1-i</v>
      </c>
      <c r="D65" s="112" t="str">
        <f t="shared" ref="D65:AB65" si="24">IF($B10=$B$61,D10,"")</f>
        <v/>
      </c>
      <c r="E65" s="112" t="str">
        <f t="shared" si="24"/>
        <v/>
      </c>
      <c r="F65" s="112" t="str">
        <f t="shared" si="24"/>
        <v/>
      </c>
      <c r="G65" s="112" t="str">
        <f t="shared" si="24"/>
        <v/>
      </c>
      <c r="H65" s="112" t="str">
        <f t="shared" si="24"/>
        <v/>
      </c>
      <c r="I65" s="112" t="str">
        <f t="shared" si="24"/>
        <v/>
      </c>
      <c r="J65" s="112" t="str">
        <f t="shared" si="24"/>
        <v/>
      </c>
      <c r="K65" s="112" t="str">
        <f t="shared" si="24"/>
        <v/>
      </c>
      <c r="L65" s="112" t="str">
        <f t="shared" si="24"/>
        <v/>
      </c>
      <c r="M65" s="112" t="str">
        <f t="shared" si="24"/>
        <v/>
      </c>
      <c r="N65" s="112" t="str">
        <f t="shared" si="24"/>
        <v/>
      </c>
      <c r="O65" s="112" t="str">
        <f t="shared" si="24"/>
        <v/>
      </c>
      <c r="P65" s="112" t="str">
        <f t="shared" si="24"/>
        <v/>
      </c>
      <c r="Q65" s="112" t="str">
        <f t="shared" si="24"/>
        <v/>
      </c>
      <c r="R65" s="112" t="str">
        <f t="shared" si="24"/>
        <v/>
      </c>
      <c r="S65" s="112" t="str">
        <f t="shared" si="24"/>
        <v/>
      </c>
      <c r="T65" s="112" t="str">
        <f t="shared" si="24"/>
        <v/>
      </c>
      <c r="U65" s="112" t="str">
        <f t="shared" si="24"/>
        <v/>
      </c>
      <c r="V65" s="112" t="str">
        <f t="shared" si="24"/>
        <v/>
      </c>
      <c r="W65" s="112" t="str">
        <f t="shared" si="24"/>
        <v/>
      </c>
      <c r="X65" s="112" t="str">
        <f t="shared" si="24"/>
        <v/>
      </c>
      <c r="Y65" s="112" t="str">
        <f t="shared" si="24"/>
        <v/>
      </c>
      <c r="Z65" s="112" t="str">
        <f t="shared" si="24"/>
        <v/>
      </c>
      <c r="AA65" s="112" t="str">
        <f t="shared" si="24"/>
        <v/>
      </c>
      <c r="AB65" s="112" t="str">
        <f t="shared" si="24"/>
        <v/>
      </c>
      <c r="AC65" s="110" t="str">
        <f t="shared" si="21"/>
        <v>ALI-O1-r</v>
      </c>
      <c r="AD65" s="112" t="str">
        <f>IF($B10='3.Matrices'!$J$22,AD10,"")</f>
        <v/>
      </c>
      <c r="AE65" s="112" t="str">
        <f>IF($B10='3.Matrices'!$J$22,AE10,"")</f>
        <v/>
      </c>
      <c r="AF65" s="112" t="str">
        <f>IF($B10='3.Matrices'!$J$22,AF10,"")</f>
        <v/>
      </c>
      <c r="AG65" s="113" t="str">
        <f>IF($B10='3.Matrices'!$J$22,AG10,"")</f>
        <v/>
      </c>
      <c r="AH65" s="113" t="str">
        <f>IF($B10='3.Matrices'!$J$22,AH10,"")</f>
        <v/>
      </c>
      <c r="AI65" s="113" t="str">
        <f>IF($B10='3.Matrices'!$J$22,AI10,"")</f>
        <v/>
      </c>
      <c r="AJ65" s="113" t="str">
        <f>IF($B10='3.Matrices'!$J$22,AJ10,"")</f>
        <v/>
      </c>
      <c r="AK65" s="113" t="str">
        <f>IF($B10='3.Matrices'!$J$22,AK10,"")</f>
        <v/>
      </c>
      <c r="AL65" s="113" t="str">
        <f>IF($B10='3.Matrices'!$J$22,AL10,"")</f>
        <v/>
      </c>
      <c r="AM65" s="113" t="str">
        <f>IF($B10='3.Matrices'!$J$22,AM10,"")</f>
        <v/>
      </c>
      <c r="AN65" s="113" t="str">
        <f>IF($B10='3.Matrices'!$J$22,AN10,"")</f>
        <v/>
      </c>
      <c r="AO65" s="114" t="str">
        <f>IF($B10='3.Matrices'!$J$22,AO10,"")</f>
        <v/>
      </c>
      <c r="AP65" s="114" t="str">
        <f>IF($B10='3.Matrices'!$J$22,AP10,"")</f>
        <v/>
      </c>
      <c r="AQ65" s="114" t="str">
        <f>IF($B10='3.Matrices'!$J$22,AQ10,"")</f>
        <v/>
      </c>
      <c r="AR65" s="114" t="str">
        <f>IF($B10='3.Matrices'!$J$22,AR10,"")</f>
        <v/>
      </c>
      <c r="AS65" s="114" t="str">
        <f>IF($B10='3.Matrices'!$J$22,AS10,"")</f>
        <v/>
      </c>
      <c r="AT65" s="114" t="str">
        <f>IF($B10='3.Matrices'!$J$22,AT10,"")</f>
        <v/>
      </c>
      <c r="AU65" s="114" t="str">
        <f>IF($B10='3.Matrices'!$J$22,AU10,"")</f>
        <v/>
      </c>
      <c r="AV65" s="114" t="str">
        <f>IF($B10='3.Matrices'!$J$22,AV10,"")</f>
        <v/>
      </c>
      <c r="AW65" s="114" t="str">
        <f>IF($B10='3.Matrices'!$J$22,AW10,"")</f>
        <v/>
      </c>
      <c r="AX65" s="115" t="str">
        <f>IF($B10='3.Matrices'!$J$22,AX10,"")</f>
        <v/>
      </c>
      <c r="AY65" s="115" t="str">
        <f>IF($B10='3.Matrices'!$J$22,AY10,"")</f>
        <v/>
      </c>
      <c r="AZ65" s="115" t="str">
        <f>IF($B10='3.Matrices'!$J$22,AZ10,"")</f>
        <v/>
      </c>
      <c r="BA65" s="115" t="str">
        <f>IF($B10='3.Matrices'!$J$22,BA10,"")</f>
        <v/>
      </c>
      <c r="BB65" s="115" t="str">
        <f>IF($B10='3.Matrices'!$J$22,BB10,"")</f>
        <v/>
      </c>
    </row>
    <row r="66" spans="3:54" x14ac:dyDescent="0.25">
      <c r="C66" s="110" t="str">
        <f t="shared" si="19"/>
        <v>INV-O1-i</v>
      </c>
      <c r="D66" s="112" t="str">
        <f t="shared" ref="D66:AB66" si="25">IF($B11=$B$61,D11,"")</f>
        <v/>
      </c>
      <c r="E66" s="112" t="str">
        <f t="shared" si="25"/>
        <v/>
      </c>
      <c r="F66" s="112" t="str">
        <f t="shared" si="25"/>
        <v/>
      </c>
      <c r="G66" s="112" t="str">
        <f t="shared" si="25"/>
        <v/>
      </c>
      <c r="H66" s="112" t="str">
        <f t="shared" si="25"/>
        <v/>
      </c>
      <c r="I66" s="112" t="str">
        <f t="shared" si="25"/>
        <v/>
      </c>
      <c r="J66" s="112" t="str">
        <f t="shared" si="25"/>
        <v/>
      </c>
      <c r="K66" s="112" t="str">
        <f t="shared" si="25"/>
        <v/>
      </c>
      <c r="L66" s="112" t="str">
        <f t="shared" si="25"/>
        <v/>
      </c>
      <c r="M66" s="112" t="str">
        <f t="shared" si="25"/>
        <v/>
      </c>
      <c r="N66" s="112" t="str">
        <f t="shared" si="25"/>
        <v/>
      </c>
      <c r="O66" s="112" t="str">
        <f t="shared" si="25"/>
        <v/>
      </c>
      <c r="P66" s="112" t="str">
        <f t="shared" si="25"/>
        <v/>
      </c>
      <c r="Q66" s="112" t="str">
        <f t="shared" si="25"/>
        <v/>
      </c>
      <c r="R66" s="112" t="str">
        <f t="shared" si="25"/>
        <v/>
      </c>
      <c r="S66" s="112" t="str">
        <f t="shared" si="25"/>
        <v/>
      </c>
      <c r="T66" s="112" t="str">
        <f t="shared" si="25"/>
        <v/>
      </c>
      <c r="U66" s="112" t="str">
        <f t="shared" si="25"/>
        <v/>
      </c>
      <c r="V66" s="112" t="str">
        <f t="shared" si="25"/>
        <v/>
      </c>
      <c r="W66" s="112" t="str">
        <f t="shared" si="25"/>
        <v/>
      </c>
      <c r="X66" s="112" t="str">
        <f t="shared" si="25"/>
        <v/>
      </c>
      <c r="Y66" s="112" t="str">
        <f t="shared" si="25"/>
        <v/>
      </c>
      <c r="Z66" s="112" t="str">
        <f t="shared" si="25"/>
        <v/>
      </c>
      <c r="AA66" s="112" t="str">
        <f t="shared" si="25"/>
        <v/>
      </c>
      <c r="AB66" s="112" t="str">
        <f t="shared" si="25"/>
        <v/>
      </c>
      <c r="AC66" s="110" t="str">
        <f t="shared" si="21"/>
        <v>INV-O1-r</v>
      </c>
      <c r="AD66" s="112" t="str">
        <f>IF($B11='3.Matrices'!$J$22,AD11,"")</f>
        <v/>
      </c>
      <c r="AE66" s="112" t="str">
        <f>IF($B11='3.Matrices'!$J$22,AE11,"")</f>
        <v/>
      </c>
      <c r="AF66" s="112" t="str">
        <f>IF($B11='3.Matrices'!$J$22,AF11,"")</f>
        <v/>
      </c>
      <c r="AG66" s="113" t="str">
        <f>IF($B11='3.Matrices'!$J$22,AG11,"")</f>
        <v/>
      </c>
      <c r="AH66" s="113" t="str">
        <f>IF($B11='3.Matrices'!$J$22,AH11,"")</f>
        <v/>
      </c>
      <c r="AI66" s="113" t="str">
        <f>IF($B11='3.Matrices'!$J$22,AI11,"")</f>
        <v/>
      </c>
      <c r="AJ66" s="113" t="str">
        <f>IF($B11='3.Matrices'!$J$22,AJ11,"")</f>
        <v/>
      </c>
      <c r="AK66" s="113" t="str">
        <f>IF($B11='3.Matrices'!$J$22,AK11,"")</f>
        <v/>
      </c>
      <c r="AL66" s="113" t="str">
        <f>IF($B11='3.Matrices'!$J$22,AL11,"")</f>
        <v/>
      </c>
      <c r="AM66" s="113" t="str">
        <f>IF($B11='3.Matrices'!$J$22,AM11,"")</f>
        <v/>
      </c>
      <c r="AN66" s="113" t="str">
        <f>IF($B11='3.Matrices'!$J$22,AN11,"")</f>
        <v/>
      </c>
      <c r="AO66" s="114" t="str">
        <f>IF($B11='3.Matrices'!$J$22,AO11,"")</f>
        <v/>
      </c>
      <c r="AP66" s="114" t="str">
        <f>IF($B11='3.Matrices'!$J$22,AP11,"")</f>
        <v/>
      </c>
      <c r="AQ66" s="114" t="str">
        <f>IF($B11='3.Matrices'!$J$22,AQ11,"")</f>
        <v/>
      </c>
      <c r="AR66" s="114" t="str">
        <f>IF($B11='3.Matrices'!$J$22,AR11,"")</f>
        <v/>
      </c>
      <c r="AS66" s="114" t="str">
        <f>IF($B11='3.Matrices'!$J$22,AS11,"")</f>
        <v/>
      </c>
      <c r="AT66" s="114" t="str">
        <f>IF($B11='3.Matrices'!$J$22,AT11,"")</f>
        <v/>
      </c>
      <c r="AU66" s="114" t="str">
        <f>IF($B11='3.Matrices'!$J$22,AU11,"")</f>
        <v/>
      </c>
      <c r="AV66" s="114" t="str">
        <f>IF($B11='3.Matrices'!$J$22,AV11,"")</f>
        <v/>
      </c>
      <c r="AW66" s="114" t="str">
        <f>IF($B11='3.Matrices'!$J$22,AW11,"")</f>
        <v/>
      </c>
      <c r="AX66" s="115" t="str">
        <f>IF($B11='3.Matrices'!$J$22,AX11,"")</f>
        <v/>
      </c>
      <c r="AY66" s="115" t="str">
        <f>IF($B11='3.Matrices'!$J$22,AY11,"")</f>
        <v/>
      </c>
      <c r="AZ66" s="115" t="str">
        <f>IF($B11='3.Matrices'!$J$22,AZ11,"")</f>
        <v/>
      </c>
      <c r="BA66" s="115" t="str">
        <f>IF($B11='3.Matrices'!$J$22,BA11,"")</f>
        <v/>
      </c>
      <c r="BB66" s="115" t="str">
        <f>IF($B11='3.Matrices'!$J$22,BB11,"")</f>
        <v/>
      </c>
    </row>
    <row r="67" spans="3:54" x14ac:dyDescent="0.25">
      <c r="C67" s="110" t="str">
        <f t="shared" si="19"/>
        <v>FOR-O1-i</v>
      </c>
      <c r="D67" s="112" t="str">
        <f t="shared" ref="D67:AB67" si="26">IF($B12=$B$61,D12,"")</f>
        <v/>
      </c>
      <c r="E67" s="112" t="str">
        <f t="shared" si="26"/>
        <v/>
      </c>
      <c r="F67" s="112" t="str">
        <f t="shared" si="26"/>
        <v/>
      </c>
      <c r="G67" s="112" t="str">
        <f t="shared" si="26"/>
        <v/>
      </c>
      <c r="H67" s="112" t="str">
        <f t="shared" si="26"/>
        <v/>
      </c>
      <c r="I67" s="112" t="str">
        <f t="shared" si="26"/>
        <v/>
      </c>
      <c r="J67" s="112" t="str">
        <f t="shared" si="26"/>
        <v/>
      </c>
      <c r="K67" s="112" t="str">
        <f t="shared" si="26"/>
        <v/>
      </c>
      <c r="L67" s="112" t="str">
        <f t="shared" si="26"/>
        <v/>
      </c>
      <c r="M67" s="112" t="str">
        <f t="shared" si="26"/>
        <v/>
      </c>
      <c r="N67" s="112" t="str">
        <f t="shared" si="26"/>
        <v/>
      </c>
      <c r="O67" s="112" t="str">
        <f t="shared" si="26"/>
        <v/>
      </c>
      <c r="P67" s="112" t="str">
        <f t="shared" si="26"/>
        <v/>
      </c>
      <c r="Q67" s="112" t="str">
        <f t="shared" si="26"/>
        <v/>
      </c>
      <c r="R67" s="112" t="str">
        <f t="shared" si="26"/>
        <v/>
      </c>
      <c r="S67" s="112" t="str">
        <f t="shared" si="26"/>
        <v/>
      </c>
      <c r="T67" s="112" t="str">
        <f t="shared" si="26"/>
        <v/>
      </c>
      <c r="U67" s="112" t="str">
        <f t="shared" si="26"/>
        <v/>
      </c>
      <c r="V67" s="112" t="str">
        <f t="shared" si="26"/>
        <v/>
      </c>
      <c r="W67" s="112" t="str">
        <f t="shared" si="26"/>
        <v/>
      </c>
      <c r="X67" s="112" t="str">
        <f t="shared" si="26"/>
        <v/>
      </c>
      <c r="Y67" s="112" t="str">
        <f t="shared" si="26"/>
        <v/>
      </c>
      <c r="Z67" s="112" t="str">
        <f t="shared" si="26"/>
        <v/>
      </c>
      <c r="AA67" s="112" t="str">
        <f t="shared" si="26"/>
        <v/>
      </c>
      <c r="AB67" s="112" t="str">
        <f t="shared" si="26"/>
        <v/>
      </c>
      <c r="AC67" s="110" t="str">
        <f t="shared" si="21"/>
        <v>FOR-O1-r</v>
      </c>
      <c r="AD67" s="112" t="str">
        <f>IF($B12='3.Matrices'!$J$22,AD12,"")</f>
        <v/>
      </c>
      <c r="AE67" s="112" t="str">
        <f>IF($B12='3.Matrices'!$J$22,AE12,"")</f>
        <v/>
      </c>
      <c r="AF67" s="112" t="str">
        <f>IF($B12='3.Matrices'!$J$22,AF12,"")</f>
        <v/>
      </c>
      <c r="AG67" s="113" t="str">
        <f>IF($B12='3.Matrices'!$J$22,AG12,"")</f>
        <v/>
      </c>
      <c r="AH67" s="113" t="str">
        <f>IF($B12='3.Matrices'!$J$22,AH12,"")</f>
        <v/>
      </c>
      <c r="AI67" s="113" t="str">
        <f>IF($B12='3.Matrices'!$J$22,AI12,"")</f>
        <v/>
      </c>
      <c r="AJ67" s="113" t="str">
        <f>IF($B12='3.Matrices'!$J$22,AJ12,"")</f>
        <v/>
      </c>
      <c r="AK67" s="113" t="str">
        <f>IF($B12='3.Matrices'!$J$22,AK12,"")</f>
        <v/>
      </c>
      <c r="AL67" s="113" t="str">
        <f>IF($B12='3.Matrices'!$J$22,AL12,"")</f>
        <v/>
      </c>
      <c r="AM67" s="113" t="str">
        <f>IF($B12='3.Matrices'!$J$22,AM12,"")</f>
        <v/>
      </c>
      <c r="AN67" s="113" t="str">
        <f>IF($B12='3.Matrices'!$J$22,AN12,"")</f>
        <v/>
      </c>
      <c r="AO67" s="114" t="str">
        <f>IF($B12='3.Matrices'!$J$22,AO12,"")</f>
        <v/>
      </c>
      <c r="AP67" s="114" t="str">
        <f>IF($B12='3.Matrices'!$J$22,AP12,"")</f>
        <v/>
      </c>
      <c r="AQ67" s="114" t="str">
        <f>IF($B12='3.Matrices'!$J$22,AQ12,"")</f>
        <v/>
      </c>
      <c r="AR67" s="114" t="str">
        <f>IF($B12='3.Matrices'!$J$22,AR12,"")</f>
        <v/>
      </c>
      <c r="AS67" s="114" t="str">
        <f>IF($B12='3.Matrices'!$J$22,AS12,"")</f>
        <v/>
      </c>
      <c r="AT67" s="114" t="str">
        <f>IF($B12='3.Matrices'!$J$22,AT12,"")</f>
        <v/>
      </c>
      <c r="AU67" s="114" t="str">
        <f>IF($B12='3.Matrices'!$J$22,AU12,"")</f>
        <v/>
      </c>
      <c r="AV67" s="114" t="str">
        <f>IF($B12='3.Matrices'!$J$22,AV12,"")</f>
        <v/>
      </c>
      <c r="AW67" s="114" t="str">
        <f>IF($B12='3.Matrices'!$J$22,AW12,"")</f>
        <v/>
      </c>
      <c r="AX67" s="115" t="str">
        <f>IF($B12='3.Matrices'!$J$22,AX12,"")</f>
        <v/>
      </c>
      <c r="AY67" s="115" t="str">
        <f>IF($B12='3.Matrices'!$J$22,AY12,"")</f>
        <v/>
      </c>
      <c r="AZ67" s="115" t="str">
        <f>IF($B12='3.Matrices'!$J$22,AZ12,"")</f>
        <v/>
      </c>
      <c r="BA67" s="115" t="str">
        <f>IF($B12='3.Matrices'!$J$22,BA12,"")</f>
        <v/>
      </c>
      <c r="BB67" s="115" t="str">
        <f>IF($B12='3.Matrices'!$J$22,BB12,"")</f>
        <v/>
      </c>
    </row>
    <row r="68" spans="3:54" x14ac:dyDescent="0.25">
      <c r="C68" s="110" t="str">
        <f t="shared" si="19"/>
        <v>EVA-O1-i</v>
      </c>
      <c r="D68" s="112" t="str">
        <f t="shared" ref="D68:AB68" si="27">IF($B13=$B$61,D13,"")</f>
        <v/>
      </c>
      <c r="E68" s="112" t="str">
        <f t="shared" si="27"/>
        <v/>
      </c>
      <c r="F68" s="112" t="str">
        <f t="shared" si="27"/>
        <v/>
      </c>
      <c r="G68" s="112" t="str">
        <f t="shared" si="27"/>
        <v/>
      </c>
      <c r="H68" s="112" t="str">
        <f t="shared" si="27"/>
        <v/>
      </c>
      <c r="I68" s="112" t="str">
        <f t="shared" si="27"/>
        <v/>
      </c>
      <c r="J68" s="112" t="str">
        <f t="shared" si="27"/>
        <v/>
      </c>
      <c r="K68" s="112" t="str">
        <f t="shared" si="27"/>
        <v/>
      </c>
      <c r="L68" s="112" t="str">
        <f t="shared" si="27"/>
        <v/>
      </c>
      <c r="M68" s="112" t="str">
        <f t="shared" si="27"/>
        <v/>
      </c>
      <c r="N68" s="112" t="str">
        <f t="shared" si="27"/>
        <v/>
      </c>
      <c r="O68" s="112" t="str">
        <f t="shared" si="27"/>
        <v/>
      </c>
      <c r="P68" s="112" t="str">
        <f t="shared" si="27"/>
        <v/>
      </c>
      <c r="Q68" s="112" t="str">
        <f t="shared" si="27"/>
        <v/>
      </c>
      <c r="R68" s="112" t="str">
        <f t="shared" si="27"/>
        <v/>
      </c>
      <c r="S68" s="112" t="str">
        <f t="shared" si="27"/>
        <v/>
      </c>
      <c r="T68" s="112" t="str">
        <f t="shared" si="27"/>
        <v/>
      </c>
      <c r="U68" s="112" t="str">
        <f t="shared" si="27"/>
        <v/>
      </c>
      <c r="V68" s="112" t="str">
        <f t="shared" si="27"/>
        <v/>
      </c>
      <c r="W68" s="112" t="str">
        <f t="shared" si="27"/>
        <v/>
      </c>
      <c r="X68" s="112" t="str">
        <f t="shared" si="27"/>
        <v/>
      </c>
      <c r="Y68" s="112" t="str">
        <f t="shared" si="27"/>
        <v/>
      </c>
      <c r="Z68" s="112" t="str">
        <f t="shared" si="27"/>
        <v/>
      </c>
      <c r="AA68" s="112" t="str">
        <f t="shared" si="27"/>
        <v/>
      </c>
      <c r="AB68" s="112" t="str">
        <f t="shared" si="27"/>
        <v/>
      </c>
      <c r="AC68" s="110" t="str">
        <f t="shared" si="21"/>
        <v>EVA-O1-r</v>
      </c>
      <c r="AD68" s="112" t="str">
        <f>IF($B13='3.Matrices'!$J$22,AD13,"")</f>
        <v/>
      </c>
      <c r="AE68" s="112" t="str">
        <f>IF($B13='3.Matrices'!$J$22,AE13,"")</f>
        <v/>
      </c>
      <c r="AF68" s="112" t="str">
        <f>IF($B13='3.Matrices'!$J$22,AF13,"")</f>
        <v/>
      </c>
      <c r="AG68" s="113" t="str">
        <f>IF($B13='3.Matrices'!$J$22,AG13,"")</f>
        <v/>
      </c>
      <c r="AH68" s="113" t="str">
        <f>IF($B13='3.Matrices'!$J$22,AH13,"")</f>
        <v/>
      </c>
      <c r="AI68" s="113" t="str">
        <f>IF($B13='3.Matrices'!$J$22,AI13,"")</f>
        <v/>
      </c>
      <c r="AJ68" s="113" t="str">
        <f>IF($B13='3.Matrices'!$J$22,AJ13,"")</f>
        <v/>
      </c>
      <c r="AK68" s="113" t="str">
        <f>IF($B13='3.Matrices'!$J$22,AK13,"")</f>
        <v/>
      </c>
      <c r="AL68" s="113" t="str">
        <f>IF($B13='3.Matrices'!$J$22,AL13,"")</f>
        <v/>
      </c>
      <c r="AM68" s="113" t="str">
        <f>IF($B13='3.Matrices'!$J$22,AM13,"")</f>
        <v/>
      </c>
      <c r="AN68" s="113" t="str">
        <f>IF($B13='3.Matrices'!$J$22,AN13,"")</f>
        <v/>
      </c>
      <c r="AO68" s="114" t="str">
        <f>IF($B13='3.Matrices'!$J$22,AO13,"")</f>
        <v/>
      </c>
      <c r="AP68" s="114" t="str">
        <f>IF($B13='3.Matrices'!$J$22,AP13,"")</f>
        <v/>
      </c>
      <c r="AQ68" s="114" t="str">
        <f>IF($B13='3.Matrices'!$J$22,AQ13,"")</f>
        <v/>
      </c>
      <c r="AR68" s="114" t="str">
        <f>IF($B13='3.Matrices'!$J$22,AR13,"")</f>
        <v/>
      </c>
      <c r="AS68" s="114" t="str">
        <f>IF($B13='3.Matrices'!$J$22,AS13,"")</f>
        <v/>
      </c>
      <c r="AT68" s="114" t="str">
        <f>IF($B13='3.Matrices'!$J$22,AT13,"")</f>
        <v/>
      </c>
      <c r="AU68" s="114" t="str">
        <f>IF($B13='3.Matrices'!$J$22,AU13,"")</f>
        <v/>
      </c>
      <c r="AV68" s="114" t="str">
        <f>IF($B13='3.Matrices'!$J$22,AV13,"")</f>
        <v/>
      </c>
      <c r="AW68" s="114" t="str">
        <f>IF($B13='3.Matrices'!$J$22,AW13,"")</f>
        <v/>
      </c>
      <c r="AX68" s="115" t="str">
        <f>IF($B13='3.Matrices'!$J$22,AX13,"")</f>
        <v/>
      </c>
      <c r="AY68" s="115" t="str">
        <f>IF($B13='3.Matrices'!$J$22,AY13,"")</f>
        <v/>
      </c>
      <c r="AZ68" s="115" t="str">
        <f>IF($B13='3.Matrices'!$J$22,AZ13,"")</f>
        <v/>
      </c>
      <c r="BA68" s="115" t="str">
        <f>IF($B13='3.Matrices'!$J$22,BA13,"")</f>
        <v/>
      </c>
      <c r="BB68" s="115" t="str">
        <f>IF($B13='3.Matrices'!$J$22,BB13,"")</f>
        <v/>
      </c>
    </row>
    <row r="69" spans="3:54" x14ac:dyDescent="0.25">
      <c r="C69" s="110" t="str">
        <f t="shared" si="19"/>
        <v>APR-O1-i</v>
      </c>
      <c r="D69" s="112" t="str">
        <f t="shared" ref="D69:AB69" si="28">IF($B14=$B$61,D14,"")</f>
        <v/>
      </c>
      <c r="E69" s="112" t="str">
        <f t="shared" si="28"/>
        <v/>
      </c>
      <c r="F69" s="112" t="str">
        <f t="shared" si="28"/>
        <v/>
      </c>
      <c r="G69" s="112" t="str">
        <f t="shared" si="28"/>
        <v/>
      </c>
      <c r="H69" s="112" t="str">
        <f t="shared" si="28"/>
        <v/>
      </c>
      <c r="I69" s="112" t="str">
        <f t="shared" si="28"/>
        <v/>
      </c>
      <c r="J69" s="112" t="str">
        <f t="shared" si="28"/>
        <v/>
      </c>
      <c r="K69" s="112" t="str">
        <f t="shared" si="28"/>
        <v/>
      </c>
      <c r="L69" s="112" t="str">
        <f t="shared" si="28"/>
        <v/>
      </c>
      <c r="M69" s="112" t="str">
        <f t="shared" si="28"/>
        <v/>
      </c>
      <c r="N69" s="112" t="str">
        <f t="shared" si="28"/>
        <v/>
      </c>
      <c r="O69" s="112" t="str">
        <f t="shared" si="28"/>
        <v/>
      </c>
      <c r="P69" s="112" t="str">
        <f t="shared" si="28"/>
        <v/>
      </c>
      <c r="Q69" s="112" t="str">
        <f t="shared" si="28"/>
        <v/>
      </c>
      <c r="R69" s="112" t="str">
        <f t="shared" si="28"/>
        <v/>
      </c>
      <c r="S69" s="112" t="str">
        <f t="shared" si="28"/>
        <v/>
      </c>
      <c r="T69" s="112" t="str">
        <f t="shared" si="28"/>
        <v/>
      </c>
      <c r="U69" s="112" t="str">
        <f t="shared" si="28"/>
        <v/>
      </c>
      <c r="V69" s="112" t="str">
        <f t="shared" si="28"/>
        <v/>
      </c>
      <c r="W69" s="112" t="str">
        <f t="shared" si="28"/>
        <v/>
      </c>
      <c r="X69" s="112" t="str">
        <f t="shared" si="28"/>
        <v/>
      </c>
      <c r="Y69" s="112" t="str">
        <f t="shared" si="28"/>
        <v/>
      </c>
      <c r="Z69" s="112" t="str">
        <f t="shared" si="28"/>
        <v/>
      </c>
      <c r="AA69" s="112" t="str">
        <f t="shared" si="28"/>
        <v/>
      </c>
      <c r="AB69" s="112" t="str">
        <f t="shared" si="28"/>
        <v/>
      </c>
      <c r="AC69" s="110" t="str">
        <f t="shared" si="21"/>
        <v>APR-O1-r</v>
      </c>
      <c r="AD69" s="112" t="str">
        <f>IF($B14='3.Matrices'!$J$22,AD14,"")</f>
        <v/>
      </c>
      <c r="AE69" s="112" t="str">
        <f>IF($B14='3.Matrices'!$J$22,AE14,"")</f>
        <v/>
      </c>
      <c r="AF69" s="112" t="str">
        <f>IF($B14='3.Matrices'!$J$22,AF14,"")</f>
        <v/>
      </c>
      <c r="AG69" s="113" t="str">
        <f>IF($B14='3.Matrices'!$J$22,AG14,"")</f>
        <v/>
      </c>
      <c r="AH69" s="113" t="str">
        <f>IF($B14='3.Matrices'!$J$22,AH14,"")</f>
        <v/>
      </c>
      <c r="AI69" s="113" t="str">
        <f>IF($B14='3.Matrices'!$J$22,AI14,"")</f>
        <v/>
      </c>
      <c r="AJ69" s="113" t="str">
        <f>IF($B14='3.Matrices'!$J$22,AJ14,"")</f>
        <v/>
      </c>
      <c r="AK69" s="113" t="str">
        <f>IF($B14='3.Matrices'!$J$22,AK14,"")</f>
        <v/>
      </c>
      <c r="AL69" s="113" t="str">
        <f>IF($B14='3.Matrices'!$J$22,AL14,"")</f>
        <v/>
      </c>
      <c r="AM69" s="113" t="str">
        <f>IF($B14='3.Matrices'!$J$22,AM14,"")</f>
        <v/>
      </c>
      <c r="AN69" s="113" t="str">
        <f>IF($B14='3.Matrices'!$J$22,AN14,"")</f>
        <v/>
      </c>
      <c r="AO69" s="114" t="str">
        <f>IF($B14='3.Matrices'!$J$22,AO14,"")</f>
        <v/>
      </c>
      <c r="AP69" s="114" t="str">
        <f>IF($B14='3.Matrices'!$J$22,AP14,"")</f>
        <v/>
      </c>
      <c r="AQ69" s="114" t="str">
        <f>IF($B14='3.Matrices'!$J$22,AQ14,"")</f>
        <v/>
      </c>
      <c r="AR69" s="114" t="str">
        <f>IF($B14='3.Matrices'!$J$22,AR14,"")</f>
        <v/>
      </c>
      <c r="AS69" s="114" t="str">
        <f>IF($B14='3.Matrices'!$J$22,AS14,"")</f>
        <v/>
      </c>
      <c r="AT69" s="114" t="str">
        <f>IF($B14='3.Matrices'!$J$22,AT14,"")</f>
        <v/>
      </c>
      <c r="AU69" s="114" t="str">
        <f>IF($B14='3.Matrices'!$J$22,AU14,"")</f>
        <v/>
      </c>
      <c r="AV69" s="114" t="str">
        <f>IF($B14='3.Matrices'!$J$22,AV14,"")</f>
        <v/>
      </c>
      <c r="AW69" s="114" t="str">
        <f>IF($B14='3.Matrices'!$J$22,AW14,"")</f>
        <v/>
      </c>
      <c r="AX69" s="115" t="str">
        <f>IF($B14='3.Matrices'!$J$22,AX14,"")</f>
        <v/>
      </c>
      <c r="AY69" s="115" t="str">
        <f>IF($B14='3.Matrices'!$J$22,AY14,"")</f>
        <v/>
      </c>
      <c r="AZ69" s="115" t="str">
        <f>IF($B14='3.Matrices'!$J$22,AZ14,"")</f>
        <v/>
      </c>
      <c r="BA69" s="115" t="str">
        <f>IF($B14='3.Matrices'!$J$22,BA14,"")</f>
        <v/>
      </c>
      <c r="BB69" s="115" t="str">
        <f>IF($B14='3.Matrices'!$J$22,BB14,"")</f>
        <v/>
      </c>
    </row>
    <row r="70" spans="3:54" x14ac:dyDescent="0.25">
      <c r="C70" s="110" t="str">
        <f t="shared" si="19"/>
        <v>DES-O1-i</v>
      </c>
      <c r="D70" s="112" t="str">
        <f t="shared" ref="D70:AB70" si="29">IF($B15=$B$61,D15,"")</f>
        <v/>
      </c>
      <c r="E70" s="112" t="str">
        <f t="shared" si="29"/>
        <v/>
      </c>
      <c r="F70" s="112" t="str">
        <f t="shared" si="29"/>
        <v/>
      </c>
      <c r="G70" s="112" t="str">
        <f t="shared" si="29"/>
        <v/>
      </c>
      <c r="H70" s="112" t="str">
        <f t="shared" si="29"/>
        <v/>
      </c>
      <c r="I70" s="112" t="str">
        <f t="shared" si="29"/>
        <v/>
      </c>
      <c r="J70" s="112" t="str">
        <f t="shared" si="29"/>
        <v/>
      </c>
      <c r="K70" s="112" t="str">
        <f t="shared" si="29"/>
        <v/>
      </c>
      <c r="L70" s="112" t="str">
        <f t="shared" si="29"/>
        <v/>
      </c>
      <c r="M70" s="112" t="str">
        <f t="shared" si="29"/>
        <v/>
      </c>
      <c r="N70" s="112" t="str">
        <f t="shared" si="29"/>
        <v/>
      </c>
      <c r="O70" s="112" t="str">
        <f t="shared" si="29"/>
        <v/>
      </c>
      <c r="P70" s="112" t="str">
        <f t="shared" si="29"/>
        <v/>
      </c>
      <c r="Q70" s="112" t="str">
        <f t="shared" si="29"/>
        <v/>
      </c>
      <c r="R70" s="112" t="str">
        <f t="shared" si="29"/>
        <v/>
      </c>
      <c r="S70" s="112" t="str">
        <f t="shared" si="29"/>
        <v/>
      </c>
      <c r="T70" s="112" t="str">
        <f t="shared" si="29"/>
        <v/>
      </c>
      <c r="U70" s="112" t="str">
        <f t="shared" si="29"/>
        <v/>
      </c>
      <c r="V70" s="112" t="str">
        <f t="shared" si="29"/>
        <v/>
      </c>
      <c r="W70" s="112" t="str">
        <f t="shared" si="29"/>
        <v/>
      </c>
      <c r="X70" s="112" t="str">
        <f t="shared" si="29"/>
        <v/>
      </c>
      <c r="Y70" s="112" t="str">
        <f t="shared" si="29"/>
        <v/>
      </c>
      <c r="Z70" s="112" t="str">
        <f t="shared" si="29"/>
        <v/>
      </c>
      <c r="AA70" s="112" t="str">
        <f t="shared" si="29"/>
        <v/>
      </c>
      <c r="AB70" s="112" t="str">
        <f t="shared" si="29"/>
        <v/>
      </c>
      <c r="AC70" s="110" t="str">
        <f t="shared" si="21"/>
        <v>DES-O1-r</v>
      </c>
      <c r="AD70" s="112" t="str">
        <f>IF($B15='3.Matrices'!$J$22,AD15,"")</f>
        <v/>
      </c>
      <c r="AE70" s="112" t="str">
        <f>IF($B15='3.Matrices'!$J$22,AE15,"")</f>
        <v/>
      </c>
      <c r="AF70" s="112" t="str">
        <f>IF($B15='3.Matrices'!$J$22,AF15,"")</f>
        <v/>
      </c>
      <c r="AG70" s="113" t="str">
        <f>IF($B15='3.Matrices'!$J$22,AG15,"")</f>
        <v/>
      </c>
      <c r="AH70" s="113" t="str">
        <f>IF($B15='3.Matrices'!$J$22,AH15,"")</f>
        <v/>
      </c>
      <c r="AI70" s="113" t="str">
        <f>IF($B15='3.Matrices'!$J$22,AI15,"")</f>
        <v/>
      </c>
      <c r="AJ70" s="113" t="str">
        <f>IF($B15='3.Matrices'!$J$22,AJ15,"")</f>
        <v/>
      </c>
      <c r="AK70" s="113" t="str">
        <f>IF($B15='3.Matrices'!$J$22,AK15,"")</f>
        <v/>
      </c>
      <c r="AL70" s="113" t="str">
        <f>IF($B15='3.Matrices'!$J$22,AL15,"")</f>
        <v/>
      </c>
      <c r="AM70" s="113" t="str">
        <f>IF($B15='3.Matrices'!$J$22,AM15,"")</f>
        <v/>
      </c>
      <c r="AN70" s="113" t="str">
        <f>IF($B15='3.Matrices'!$J$22,AN15,"")</f>
        <v/>
      </c>
      <c r="AO70" s="114" t="str">
        <f>IF($B15='3.Matrices'!$J$22,AO15,"")</f>
        <v/>
      </c>
      <c r="AP70" s="114" t="str">
        <f>IF($B15='3.Matrices'!$J$22,AP15,"")</f>
        <v/>
      </c>
      <c r="AQ70" s="114" t="str">
        <f>IF($B15='3.Matrices'!$J$22,AQ15,"")</f>
        <v/>
      </c>
      <c r="AR70" s="114" t="str">
        <f>IF($B15='3.Matrices'!$J$22,AR15,"")</f>
        <v/>
      </c>
      <c r="AS70" s="114" t="str">
        <f>IF($B15='3.Matrices'!$J$22,AS15,"")</f>
        <v/>
      </c>
      <c r="AT70" s="114" t="str">
        <f>IF($B15='3.Matrices'!$J$22,AT15,"")</f>
        <v/>
      </c>
      <c r="AU70" s="114" t="str">
        <f>IF($B15='3.Matrices'!$J$22,AU15,"")</f>
        <v/>
      </c>
      <c r="AV70" s="114" t="str">
        <f>IF($B15='3.Matrices'!$J$22,AV15,"")</f>
        <v/>
      </c>
      <c r="AW70" s="114" t="str">
        <f>IF($B15='3.Matrices'!$J$22,AW15,"")</f>
        <v/>
      </c>
      <c r="AX70" s="115" t="str">
        <f>IF($B15='3.Matrices'!$J$22,AX15,"")</f>
        <v/>
      </c>
      <c r="AY70" s="115" t="str">
        <f>IF($B15='3.Matrices'!$J$22,AY15,"")</f>
        <v/>
      </c>
      <c r="AZ70" s="115" t="str">
        <f>IF($B15='3.Matrices'!$J$22,AZ15,"")</f>
        <v/>
      </c>
      <c r="BA70" s="115" t="str">
        <f>IF($B15='3.Matrices'!$J$22,BA15,"")</f>
        <v/>
      </c>
      <c r="BB70" s="115" t="str">
        <f>IF($B15='3.Matrices'!$J$22,BB15,"")</f>
        <v/>
      </c>
    </row>
    <row r="71" spans="3:54" x14ac:dyDescent="0.25">
      <c r="C71" s="110" t="str">
        <f t="shared" si="19"/>
        <v>COM-O2-i</v>
      </c>
      <c r="D71" s="112" t="str">
        <f t="shared" ref="D71:AB71" si="30">IF($B16=$B$61,D16,"")</f>
        <v/>
      </c>
      <c r="E71" s="112" t="str">
        <f t="shared" si="30"/>
        <v/>
      </c>
      <c r="F71" s="112" t="str">
        <f t="shared" si="30"/>
        <v/>
      </c>
      <c r="G71" s="112" t="str">
        <f t="shared" si="30"/>
        <v/>
      </c>
      <c r="H71" s="112" t="str">
        <f t="shared" si="30"/>
        <v/>
      </c>
      <c r="I71" s="112" t="str">
        <f t="shared" si="30"/>
        <v/>
      </c>
      <c r="J71" s="112" t="str">
        <f t="shared" si="30"/>
        <v/>
      </c>
      <c r="K71" s="112" t="str">
        <f t="shared" si="30"/>
        <v/>
      </c>
      <c r="L71" s="112" t="str">
        <f t="shared" si="30"/>
        <v/>
      </c>
      <c r="M71" s="112" t="str">
        <f t="shared" si="30"/>
        <v xml:space="preserve">COM-O2-i </v>
      </c>
      <c r="N71" s="112" t="str">
        <f t="shared" si="30"/>
        <v/>
      </c>
      <c r="O71" s="112" t="str">
        <f t="shared" si="30"/>
        <v/>
      </c>
      <c r="P71" s="112" t="str">
        <f t="shared" si="30"/>
        <v/>
      </c>
      <c r="Q71" s="112" t="str">
        <f t="shared" si="30"/>
        <v/>
      </c>
      <c r="R71" s="112" t="str">
        <f t="shared" si="30"/>
        <v/>
      </c>
      <c r="S71" s="112" t="str">
        <f t="shared" si="30"/>
        <v/>
      </c>
      <c r="T71" s="112" t="str">
        <f t="shared" si="30"/>
        <v/>
      </c>
      <c r="U71" s="112" t="str">
        <f t="shared" si="30"/>
        <v/>
      </c>
      <c r="V71" s="112" t="str">
        <f t="shared" si="30"/>
        <v/>
      </c>
      <c r="W71" s="112" t="str">
        <f t="shared" si="30"/>
        <v/>
      </c>
      <c r="X71" s="112" t="str">
        <f t="shared" si="30"/>
        <v/>
      </c>
      <c r="Y71" s="112" t="str">
        <f t="shared" si="30"/>
        <v/>
      </c>
      <c r="Z71" s="112" t="str">
        <f t="shared" si="30"/>
        <v/>
      </c>
      <c r="AA71" s="112" t="str">
        <f t="shared" si="30"/>
        <v/>
      </c>
      <c r="AB71" s="112" t="str">
        <f t="shared" si="30"/>
        <v/>
      </c>
      <c r="AC71" s="110" t="str">
        <f t="shared" si="21"/>
        <v>COM-O2-r</v>
      </c>
      <c r="AD71" s="112" t="str">
        <f ca="1">IF($B16='3.Matrices'!$J$22,AD16,"")</f>
        <v/>
      </c>
      <c r="AE71" s="112" t="str">
        <f ca="1">IF($B16='3.Matrices'!$J$22,AE16,"")</f>
        <v/>
      </c>
      <c r="AF71" s="112" t="str">
        <f ca="1">IF($B16='3.Matrices'!$J$22,AF16,"")</f>
        <v/>
      </c>
      <c r="AG71" s="113" t="str">
        <f ca="1">IF($B16='3.Matrices'!$J$22,AG16,"")</f>
        <v/>
      </c>
      <c r="AH71" s="113" t="str">
        <f ca="1">IF($B16='3.Matrices'!$J$22,AH16,"")</f>
        <v/>
      </c>
      <c r="AI71" s="113" t="str">
        <f ca="1">IF($B16='3.Matrices'!$J$22,AI16,"")</f>
        <v/>
      </c>
      <c r="AJ71" s="113" t="str">
        <f ca="1">IF($B16='3.Matrices'!$J$22,AJ16,"")</f>
        <v/>
      </c>
      <c r="AK71" s="113" t="str">
        <f ca="1">IF($B16='3.Matrices'!$J$22,AK16,"")</f>
        <v/>
      </c>
      <c r="AL71" s="113" t="str">
        <f ca="1">IF($B16='3.Matrices'!$J$22,AL16,"")</f>
        <v/>
      </c>
      <c r="AM71" s="113" t="str">
        <f ca="1">IF($B16='3.Matrices'!$J$22,AM16,"")</f>
        <v xml:space="preserve">COM-O2-r </v>
      </c>
      <c r="AN71" s="113" t="str">
        <f ca="1">IF($B16='3.Matrices'!$J$22,AN16,"")</f>
        <v/>
      </c>
      <c r="AO71" s="114" t="str">
        <f ca="1">IF($B16='3.Matrices'!$J$22,AO16,"")</f>
        <v/>
      </c>
      <c r="AP71" s="114" t="str">
        <f ca="1">IF($B16='3.Matrices'!$J$22,AP16,"")</f>
        <v/>
      </c>
      <c r="AQ71" s="114" t="str">
        <f ca="1">IF($B16='3.Matrices'!$J$22,AQ16,"")</f>
        <v/>
      </c>
      <c r="AR71" s="114" t="str">
        <f ca="1">IF($B16='3.Matrices'!$J$22,AR16,"")</f>
        <v/>
      </c>
      <c r="AS71" s="114" t="str">
        <f ca="1">IF($B16='3.Matrices'!$J$22,AS16,"")</f>
        <v/>
      </c>
      <c r="AT71" s="114" t="str">
        <f ca="1">IF($B16='3.Matrices'!$J$22,AT16,"")</f>
        <v/>
      </c>
      <c r="AU71" s="114" t="str">
        <f ca="1">IF($B16='3.Matrices'!$J$22,AU16,"")</f>
        <v/>
      </c>
      <c r="AV71" s="114" t="str">
        <f ca="1">IF($B16='3.Matrices'!$J$22,AV16,"")</f>
        <v/>
      </c>
      <c r="AW71" s="114" t="str">
        <f ca="1">IF($B16='3.Matrices'!$J$22,AW16,"")</f>
        <v/>
      </c>
      <c r="AX71" s="115" t="str">
        <f ca="1">IF($B16='3.Matrices'!$J$22,AX16,"")</f>
        <v/>
      </c>
      <c r="AY71" s="115" t="str">
        <f ca="1">IF($B16='3.Matrices'!$J$22,AY16,"")</f>
        <v/>
      </c>
      <c r="AZ71" s="115" t="str">
        <f ca="1">IF($B16='3.Matrices'!$J$22,AZ16,"")</f>
        <v/>
      </c>
      <c r="BA71" s="115" t="str">
        <f ca="1">IF($B16='3.Matrices'!$J$22,BA16,"")</f>
        <v/>
      </c>
      <c r="BB71" s="115" t="str">
        <f ca="1">IF($B16='3.Matrices'!$J$22,BB16,"")</f>
        <v/>
      </c>
    </row>
    <row r="72" spans="3:54" x14ac:dyDescent="0.25">
      <c r="C72" s="110" t="str">
        <f t="shared" si="19"/>
        <v>DIR-O2-i</v>
      </c>
      <c r="D72" s="112" t="str">
        <f t="shared" ref="D72:AB72" si="31">IF($B17=$B$61,D17,"")</f>
        <v/>
      </c>
      <c r="E72" s="112" t="str">
        <f t="shared" si="31"/>
        <v/>
      </c>
      <c r="F72" s="112" t="str">
        <f t="shared" si="31"/>
        <v/>
      </c>
      <c r="G72" s="112" t="str">
        <f t="shared" si="31"/>
        <v/>
      </c>
      <c r="H72" s="112" t="str">
        <f t="shared" si="31"/>
        <v/>
      </c>
      <c r="I72" s="112" t="str">
        <f t="shared" si="31"/>
        <v/>
      </c>
      <c r="J72" s="112" t="str">
        <f t="shared" si="31"/>
        <v/>
      </c>
      <c r="K72" s="112" t="str">
        <f t="shared" si="31"/>
        <v/>
      </c>
      <c r="L72" s="112" t="str">
        <f t="shared" si="31"/>
        <v/>
      </c>
      <c r="M72" s="112" t="str">
        <f t="shared" si="31"/>
        <v/>
      </c>
      <c r="N72" s="112" t="str">
        <f t="shared" si="31"/>
        <v/>
      </c>
      <c r="O72" s="112" t="str">
        <f t="shared" si="31"/>
        <v/>
      </c>
      <c r="P72" s="112" t="str">
        <f t="shared" si="31"/>
        <v/>
      </c>
      <c r="Q72" s="112" t="str">
        <f t="shared" si="31"/>
        <v/>
      </c>
      <c r="R72" s="112" t="str">
        <f t="shared" si="31"/>
        <v/>
      </c>
      <c r="S72" s="112" t="str">
        <f t="shared" si="31"/>
        <v/>
      </c>
      <c r="T72" s="112" t="str">
        <f t="shared" si="31"/>
        <v/>
      </c>
      <c r="U72" s="112" t="str">
        <f t="shared" si="31"/>
        <v/>
      </c>
      <c r="V72" s="112" t="str">
        <f t="shared" si="31"/>
        <v/>
      </c>
      <c r="W72" s="112" t="str">
        <f t="shared" si="31"/>
        <v/>
      </c>
      <c r="X72" s="112" t="str">
        <f t="shared" si="31"/>
        <v/>
      </c>
      <c r="Y72" s="112" t="str">
        <f t="shared" si="31"/>
        <v/>
      </c>
      <c r="Z72" s="112" t="str">
        <f t="shared" si="31"/>
        <v/>
      </c>
      <c r="AA72" s="112" t="str">
        <f t="shared" si="31"/>
        <v/>
      </c>
      <c r="AB72" s="112" t="str">
        <f t="shared" si="31"/>
        <v/>
      </c>
      <c r="AC72" s="110" t="str">
        <f t="shared" si="21"/>
        <v>DIR-O2-r</v>
      </c>
      <c r="AD72" s="112" t="str">
        <f>IF($B17='3.Matrices'!$J$22,AD17,"")</f>
        <v/>
      </c>
      <c r="AE72" s="112" t="str">
        <f>IF($B17='3.Matrices'!$J$22,AE17,"")</f>
        <v/>
      </c>
      <c r="AF72" s="112" t="str">
        <f>IF($B17='3.Matrices'!$J$22,AF17,"")</f>
        <v/>
      </c>
      <c r="AG72" s="113" t="str">
        <f>IF($B17='3.Matrices'!$J$22,AG17,"")</f>
        <v/>
      </c>
      <c r="AH72" s="113" t="str">
        <f>IF($B17='3.Matrices'!$J$22,AH17,"")</f>
        <v/>
      </c>
      <c r="AI72" s="113" t="str">
        <f>IF($B17='3.Matrices'!$J$22,AI17,"")</f>
        <v/>
      </c>
      <c r="AJ72" s="113" t="str">
        <f>IF($B17='3.Matrices'!$J$22,AJ17,"")</f>
        <v/>
      </c>
      <c r="AK72" s="113" t="str">
        <f>IF($B17='3.Matrices'!$J$22,AK17,"")</f>
        <v/>
      </c>
      <c r="AL72" s="113" t="str">
        <f>IF($B17='3.Matrices'!$J$22,AL17,"")</f>
        <v/>
      </c>
      <c r="AM72" s="113" t="str">
        <f>IF($B17='3.Matrices'!$J$22,AM17,"")</f>
        <v/>
      </c>
      <c r="AN72" s="113" t="str">
        <f>IF($B17='3.Matrices'!$J$22,AN17,"")</f>
        <v/>
      </c>
      <c r="AO72" s="114" t="str">
        <f>IF($B17='3.Matrices'!$J$22,AO17,"")</f>
        <v/>
      </c>
      <c r="AP72" s="114" t="str">
        <f>IF($B17='3.Matrices'!$J$22,AP17,"")</f>
        <v/>
      </c>
      <c r="AQ72" s="114" t="str">
        <f>IF($B17='3.Matrices'!$J$22,AQ17,"")</f>
        <v/>
      </c>
      <c r="AR72" s="114" t="str">
        <f>IF($B17='3.Matrices'!$J$22,AR17,"")</f>
        <v/>
      </c>
      <c r="AS72" s="114" t="str">
        <f>IF($B17='3.Matrices'!$J$22,AS17,"")</f>
        <v/>
      </c>
      <c r="AT72" s="114" t="str">
        <f>IF($B17='3.Matrices'!$J$22,AT17,"")</f>
        <v/>
      </c>
      <c r="AU72" s="114" t="str">
        <f>IF($B17='3.Matrices'!$J$22,AU17,"")</f>
        <v/>
      </c>
      <c r="AV72" s="114" t="str">
        <f>IF($B17='3.Matrices'!$J$22,AV17,"")</f>
        <v/>
      </c>
      <c r="AW72" s="114" t="str">
        <f>IF($B17='3.Matrices'!$J$22,AW17,"")</f>
        <v/>
      </c>
      <c r="AX72" s="115" t="str">
        <f>IF($B17='3.Matrices'!$J$22,AX17,"")</f>
        <v/>
      </c>
      <c r="AY72" s="115" t="str">
        <f>IF($B17='3.Matrices'!$J$22,AY17,"")</f>
        <v/>
      </c>
      <c r="AZ72" s="115" t="str">
        <f>IF($B17='3.Matrices'!$J$22,AZ17,"")</f>
        <v/>
      </c>
      <c r="BA72" s="115" t="str">
        <f>IF($B17='3.Matrices'!$J$22,BA17,"")</f>
        <v/>
      </c>
      <c r="BB72" s="115" t="str">
        <f>IF($B17='3.Matrices'!$J$22,BB17,"")</f>
        <v/>
      </c>
    </row>
    <row r="73" spans="3:54" x14ac:dyDescent="0.25">
      <c r="C73" s="110" t="str">
        <f t="shared" si="19"/>
        <v>DIS-O1-i</v>
      </c>
      <c r="D73" s="112" t="str">
        <f t="shared" ref="D73:AB73" si="32">IF($B18=$B$61,D18,"")</f>
        <v/>
      </c>
      <c r="E73" s="112" t="str">
        <f t="shared" si="32"/>
        <v/>
      </c>
      <c r="F73" s="112" t="str">
        <f t="shared" si="32"/>
        <v/>
      </c>
      <c r="G73" s="112" t="str">
        <f t="shared" si="32"/>
        <v/>
      </c>
      <c r="H73" s="112" t="str">
        <f t="shared" si="32"/>
        <v/>
      </c>
      <c r="I73" s="112" t="str">
        <f t="shared" si="32"/>
        <v/>
      </c>
      <c r="J73" s="112" t="str">
        <f t="shared" si="32"/>
        <v/>
      </c>
      <c r="K73" s="112" t="str">
        <f t="shared" si="32"/>
        <v/>
      </c>
      <c r="L73" s="112" t="str">
        <f t="shared" si="32"/>
        <v/>
      </c>
      <c r="M73" s="112" t="str">
        <f t="shared" si="32"/>
        <v/>
      </c>
      <c r="N73" s="112" t="str">
        <f t="shared" si="32"/>
        <v/>
      </c>
      <c r="O73" s="112" t="str">
        <f t="shared" si="32"/>
        <v/>
      </c>
      <c r="P73" s="112" t="str">
        <f t="shared" si="32"/>
        <v/>
      </c>
      <c r="Q73" s="112" t="str">
        <f t="shared" si="32"/>
        <v/>
      </c>
      <c r="R73" s="112" t="str">
        <f t="shared" si="32"/>
        <v/>
      </c>
      <c r="S73" s="112" t="str">
        <f t="shared" si="32"/>
        <v/>
      </c>
      <c r="T73" s="112" t="str">
        <f t="shared" si="32"/>
        <v/>
      </c>
      <c r="U73" s="112" t="str">
        <f t="shared" si="32"/>
        <v/>
      </c>
      <c r="V73" s="112" t="str">
        <f t="shared" si="32"/>
        <v/>
      </c>
      <c r="W73" s="112" t="str">
        <f t="shared" si="32"/>
        <v/>
      </c>
      <c r="X73" s="112" t="str">
        <f t="shared" si="32"/>
        <v/>
      </c>
      <c r="Y73" s="112" t="str">
        <f t="shared" si="32"/>
        <v/>
      </c>
      <c r="Z73" s="112" t="str">
        <f t="shared" si="32"/>
        <v/>
      </c>
      <c r="AA73" s="112" t="str">
        <f t="shared" si="32"/>
        <v/>
      </c>
      <c r="AB73" s="112" t="str">
        <f t="shared" si="32"/>
        <v/>
      </c>
      <c r="AC73" s="110" t="str">
        <f t="shared" si="21"/>
        <v>DIS-O1-r</v>
      </c>
      <c r="AD73" s="112" t="str">
        <f>IF($B18='3.Matrices'!$J$22,AD18,"")</f>
        <v/>
      </c>
      <c r="AE73" s="112" t="str">
        <f>IF($B18='3.Matrices'!$J$22,AE18,"")</f>
        <v/>
      </c>
      <c r="AF73" s="112" t="str">
        <f>IF($B18='3.Matrices'!$J$22,AF18,"")</f>
        <v/>
      </c>
      <c r="AG73" s="113" t="str">
        <f>IF($B18='3.Matrices'!$J$22,AG18,"")</f>
        <v/>
      </c>
      <c r="AH73" s="113" t="str">
        <f>IF($B18='3.Matrices'!$J$22,AH18,"")</f>
        <v/>
      </c>
      <c r="AI73" s="113" t="str">
        <f>IF($B18='3.Matrices'!$J$22,AI18,"")</f>
        <v/>
      </c>
      <c r="AJ73" s="113" t="str">
        <f>IF($B18='3.Matrices'!$J$22,AJ18,"")</f>
        <v/>
      </c>
      <c r="AK73" s="113" t="str">
        <f>IF($B18='3.Matrices'!$J$22,AK18,"")</f>
        <v/>
      </c>
      <c r="AL73" s="113" t="str">
        <f>IF($B18='3.Matrices'!$J$22,AL18,"")</f>
        <v/>
      </c>
      <c r="AM73" s="113" t="str">
        <f>IF($B18='3.Matrices'!$J$22,AM18,"")</f>
        <v/>
      </c>
      <c r="AN73" s="113" t="str">
        <f>IF($B18='3.Matrices'!$J$22,AN18,"")</f>
        <v/>
      </c>
      <c r="AO73" s="114" t="str">
        <f>IF($B18='3.Matrices'!$J$22,AO18,"")</f>
        <v/>
      </c>
      <c r="AP73" s="114" t="str">
        <f>IF($B18='3.Matrices'!$J$22,AP18,"")</f>
        <v/>
      </c>
      <c r="AQ73" s="114" t="str">
        <f>IF($B18='3.Matrices'!$J$22,AQ18,"")</f>
        <v/>
      </c>
      <c r="AR73" s="114" t="str">
        <f>IF($B18='3.Matrices'!$J$22,AR18,"")</f>
        <v/>
      </c>
      <c r="AS73" s="114" t="str">
        <f>IF($B18='3.Matrices'!$J$22,AS18,"")</f>
        <v/>
      </c>
      <c r="AT73" s="114" t="str">
        <f>IF($B18='3.Matrices'!$J$22,AT18,"")</f>
        <v/>
      </c>
      <c r="AU73" s="114" t="str">
        <f>IF($B18='3.Matrices'!$J$22,AU18,"")</f>
        <v/>
      </c>
      <c r="AV73" s="114" t="str">
        <f>IF($B18='3.Matrices'!$J$22,AV18,"")</f>
        <v/>
      </c>
      <c r="AW73" s="114" t="str">
        <f>IF($B18='3.Matrices'!$J$22,AW18,"")</f>
        <v/>
      </c>
      <c r="AX73" s="115" t="str">
        <f>IF($B18='3.Matrices'!$J$22,AX18,"")</f>
        <v/>
      </c>
      <c r="AY73" s="115" t="str">
        <f>IF($B18='3.Matrices'!$J$22,AY18,"")</f>
        <v/>
      </c>
      <c r="AZ73" s="115" t="str">
        <f>IF($B18='3.Matrices'!$J$22,AZ18,"")</f>
        <v/>
      </c>
      <c r="BA73" s="115" t="str">
        <f>IF($B18='3.Matrices'!$J$22,BA18,"")</f>
        <v/>
      </c>
      <c r="BB73" s="115" t="str">
        <f>IF($B18='3.Matrices'!$J$22,BB18,"")</f>
        <v/>
      </c>
    </row>
    <row r="74" spans="3:54" x14ac:dyDescent="0.25">
      <c r="C74" s="110" t="str">
        <f t="shared" si="19"/>
        <v>FOR-O2-i</v>
      </c>
      <c r="D74" s="112" t="str">
        <f t="shared" ref="D74:AB74" si="33">IF($B19=$B$61,D19,"")</f>
        <v/>
      </c>
      <c r="E74" s="112" t="str">
        <f t="shared" si="33"/>
        <v/>
      </c>
      <c r="F74" s="112" t="str">
        <f t="shared" si="33"/>
        <v/>
      </c>
      <c r="G74" s="112" t="str">
        <f t="shared" si="33"/>
        <v/>
      </c>
      <c r="H74" s="112" t="str">
        <f t="shared" si="33"/>
        <v/>
      </c>
      <c r="I74" s="112" t="str">
        <f t="shared" si="33"/>
        <v/>
      </c>
      <c r="J74" s="112" t="str">
        <f t="shared" si="33"/>
        <v/>
      </c>
      <c r="K74" s="112" t="str">
        <f t="shared" si="33"/>
        <v/>
      </c>
      <c r="L74" s="112" t="str">
        <f t="shared" si="33"/>
        <v/>
      </c>
      <c r="M74" s="112" t="str">
        <f t="shared" si="33"/>
        <v/>
      </c>
      <c r="N74" s="112" t="str">
        <f t="shared" si="33"/>
        <v/>
      </c>
      <c r="O74" s="112" t="str">
        <f t="shared" si="33"/>
        <v/>
      </c>
      <c r="P74" s="112" t="str">
        <f t="shared" si="33"/>
        <v/>
      </c>
      <c r="Q74" s="112" t="str">
        <f t="shared" si="33"/>
        <v/>
      </c>
      <c r="R74" s="112" t="str">
        <f t="shared" si="33"/>
        <v/>
      </c>
      <c r="S74" s="112" t="str">
        <f t="shared" si="33"/>
        <v/>
      </c>
      <c r="T74" s="112" t="str">
        <f t="shared" si="33"/>
        <v/>
      </c>
      <c r="U74" s="112" t="str">
        <f t="shared" si="33"/>
        <v/>
      </c>
      <c r="V74" s="112" t="str">
        <f t="shared" si="33"/>
        <v/>
      </c>
      <c r="W74" s="112" t="str">
        <f t="shared" si="33"/>
        <v/>
      </c>
      <c r="X74" s="112" t="str">
        <f t="shared" si="33"/>
        <v/>
      </c>
      <c r="Y74" s="112" t="str">
        <f t="shared" si="33"/>
        <v/>
      </c>
      <c r="Z74" s="112" t="str">
        <f t="shared" si="33"/>
        <v/>
      </c>
      <c r="AA74" s="112" t="str">
        <f t="shared" si="33"/>
        <v/>
      </c>
      <c r="AB74" s="112" t="str">
        <f t="shared" si="33"/>
        <v/>
      </c>
      <c r="AC74" s="110" t="str">
        <f t="shared" si="21"/>
        <v>FOR-O2-r</v>
      </c>
      <c r="AD74" s="112" t="str">
        <f>IF($B19='3.Matrices'!$J$22,AD19,"")</f>
        <v/>
      </c>
      <c r="AE74" s="112" t="str">
        <f>IF($B19='3.Matrices'!$J$22,AE19,"")</f>
        <v/>
      </c>
      <c r="AF74" s="112" t="str">
        <f>IF($B19='3.Matrices'!$J$22,AF19,"")</f>
        <v/>
      </c>
      <c r="AG74" s="113" t="str">
        <f>IF($B19='3.Matrices'!$J$22,AG19,"")</f>
        <v/>
      </c>
      <c r="AH74" s="113" t="str">
        <f>IF($B19='3.Matrices'!$J$22,AH19,"")</f>
        <v/>
      </c>
      <c r="AI74" s="113" t="str">
        <f>IF($B19='3.Matrices'!$J$22,AI19,"")</f>
        <v/>
      </c>
      <c r="AJ74" s="113" t="str">
        <f>IF($B19='3.Matrices'!$J$22,AJ19,"")</f>
        <v/>
      </c>
      <c r="AK74" s="113" t="str">
        <f>IF($B19='3.Matrices'!$J$22,AK19,"")</f>
        <v/>
      </c>
      <c r="AL74" s="113" t="str">
        <f>IF($B19='3.Matrices'!$J$22,AL19,"")</f>
        <v/>
      </c>
      <c r="AM74" s="113" t="str">
        <f>IF($B19='3.Matrices'!$J$22,AM19,"")</f>
        <v/>
      </c>
      <c r="AN74" s="113" t="str">
        <f>IF($B19='3.Matrices'!$J$22,AN19,"")</f>
        <v/>
      </c>
      <c r="AO74" s="114" t="str">
        <f>IF($B19='3.Matrices'!$J$22,AO19,"")</f>
        <v/>
      </c>
      <c r="AP74" s="114" t="str">
        <f>IF($B19='3.Matrices'!$J$22,AP19,"")</f>
        <v/>
      </c>
      <c r="AQ74" s="114" t="str">
        <f>IF($B19='3.Matrices'!$J$22,AQ19,"")</f>
        <v/>
      </c>
      <c r="AR74" s="114" t="str">
        <f>IF($B19='3.Matrices'!$J$22,AR19,"")</f>
        <v/>
      </c>
      <c r="AS74" s="114" t="str">
        <f>IF($B19='3.Matrices'!$J$22,AS19,"")</f>
        <v/>
      </c>
      <c r="AT74" s="114" t="str">
        <f>IF($B19='3.Matrices'!$J$22,AT19,"")</f>
        <v/>
      </c>
      <c r="AU74" s="114" t="str">
        <f>IF($B19='3.Matrices'!$J$22,AU19,"")</f>
        <v/>
      </c>
      <c r="AV74" s="114" t="str">
        <f>IF($B19='3.Matrices'!$J$22,AV19,"")</f>
        <v/>
      </c>
      <c r="AW74" s="114" t="str">
        <f>IF($B19='3.Matrices'!$J$22,AW19,"")</f>
        <v/>
      </c>
      <c r="AX74" s="115" t="str">
        <f>IF($B19='3.Matrices'!$J$22,AX19,"")</f>
        <v/>
      </c>
      <c r="AY74" s="115" t="str">
        <f>IF($B19='3.Matrices'!$J$22,AY19,"")</f>
        <v/>
      </c>
      <c r="AZ74" s="115" t="str">
        <f>IF($B19='3.Matrices'!$J$22,AZ19,"")</f>
        <v/>
      </c>
      <c r="BA74" s="115" t="str">
        <f>IF($B19='3.Matrices'!$J$22,BA19,"")</f>
        <v/>
      </c>
      <c r="BB74" s="115" t="str">
        <f>IF($B19='3.Matrices'!$J$22,BB19,"")</f>
        <v/>
      </c>
    </row>
    <row r="75" spans="3:54" x14ac:dyDescent="0.25">
      <c r="C75" s="110" t="str">
        <f t="shared" si="19"/>
        <v>PRE-O1-i</v>
      </c>
      <c r="D75" s="112" t="str">
        <f t="shared" ref="D75:AB75" si="34">IF($B20=$B$61,D20,"")</f>
        <v/>
      </c>
      <c r="E75" s="112" t="str">
        <f t="shared" si="34"/>
        <v/>
      </c>
      <c r="F75" s="112" t="str">
        <f t="shared" si="34"/>
        <v/>
      </c>
      <c r="G75" s="112" t="str">
        <f t="shared" si="34"/>
        <v/>
      </c>
      <c r="H75" s="112" t="str">
        <f t="shared" si="34"/>
        <v/>
      </c>
      <c r="I75" s="112" t="str">
        <f t="shared" si="34"/>
        <v/>
      </c>
      <c r="J75" s="112" t="str">
        <f t="shared" si="34"/>
        <v/>
      </c>
      <c r="K75" s="112" t="str">
        <f t="shared" si="34"/>
        <v/>
      </c>
      <c r="L75" s="112" t="str">
        <f t="shared" si="34"/>
        <v/>
      </c>
      <c r="M75" s="112" t="str">
        <f t="shared" si="34"/>
        <v/>
      </c>
      <c r="N75" s="112" t="str">
        <f t="shared" si="34"/>
        <v/>
      </c>
      <c r="O75" s="112" t="str">
        <f t="shared" si="34"/>
        <v/>
      </c>
      <c r="P75" s="112" t="str">
        <f t="shared" si="34"/>
        <v/>
      </c>
      <c r="Q75" s="112" t="str">
        <f t="shared" si="34"/>
        <v/>
      </c>
      <c r="R75" s="112" t="str">
        <f t="shared" si="34"/>
        <v/>
      </c>
      <c r="S75" s="112" t="str">
        <f t="shared" si="34"/>
        <v/>
      </c>
      <c r="T75" s="112" t="str">
        <f t="shared" si="34"/>
        <v/>
      </c>
      <c r="U75" s="112" t="str">
        <f t="shared" si="34"/>
        <v/>
      </c>
      <c r="V75" s="112" t="str">
        <f t="shared" si="34"/>
        <v/>
      </c>
      <c r="W75" s="112" t="str">
        <f t="shared" si="34"/>
        <v/>
      </c>
      <c r="X75" s="112" t="str">
        <f t="shared" si="34"/>
        <v/>
      </c>
      <c r="Y75" s="112" t="str">
        <f t="shared" si="34"/>
        <v/>
      </c>
      <c r="Z75" s="112" t="str">
        <f t="shared" si="34"/>
        <v/>
      </c>
      <c r="AA75" s="112" t="str">
        <f t="shared" si="34"/>
        <v/>
      </c>
      <c r="AB75" s="112" t="str">
        <f t="shared" si="34"/>
        <v/>
      </c>
      <c r="AC75" s="110" t="str">
        <f t="shared" si="21"/>
        <v>PRE-O1-r</v>
      </c>
      <c r="AD75" s="112" t="str">
        <f>IF($B20='3.Matrices'!$J$22,AD20,"")</f>
        <v/>
      </c>
      <c r="AE75" s="112" t="str">
        <f>IF($B20='3.Matrices'!$J$22,AE20,"")</f>
        <v/>
      </c>
      <c r="AF75" s="112" t="str">
        <f>IF($B20='3.Matrices'!$J$22,AF20,"")</f>
        <v/>
      </c>
      <c r="AG75" s="113" t="str">
        <f>IF($B20='3.Matrices'!$J$22,AG20,"")</f>
        <v/>
      </c>
      <c r="AH75" s="113" t="str">
        <f>IF($B20='3.Matrices'!$J$22,AH20,"")</f>
        <v/>
      </c>
      <c r="AI75" s="113" t="str">
        <f>IF($B20='3.Matrices'!$J$22,AI20,"")</f>
        <v/>
      </c>
      <c r="AJ75" s="113" t="str">
        <f>IF($B20='3.Matrices'!$J$22,AJ20,"")</f>
        <v/>
      </c>
      <c r="AK75" s="113" t="str">
        <f>IF($B20='3.Matrices'!$J$22,AK20,"")</f>
        <v/>
      </c>
      <c r="AL75" s="113" t="str">
        <f>IF($B20='3.Matrices'!$J$22,AL20,"")</f>
        <v/>
      </c>
      <c r="AM75" s="113" t="str">
        <f>IF($B20='3.Matrices'!$J$22,AM20,"")</f>
        <v/>
      </c>
      <c r="AN75" s="113" t="str">
        <f>IF($B20='3.Matrices'!$J$22,AN20,"")</f>
        <v/>
      </c>
      <c r="AO75" s="114" t="str">
        <f>IF($B20='3.Matrices'!$J$22,AO20,"")</f>
        <v/>
      </c>
      <c r="AP75" s="114" t="str">
        <f>IF($B20='3.Matrices'!$J$22,AP20,"")</f>
        <v/>
      </c>
      <c r="AQ75" s="114" t="str">
        <f>IF($B20='3.Matrices'!$J$22,AQ20,"")</f>
        <v/>
      </c>
      <c r="AR75" s="114" t="str">
        <f>IF($B20='3.Matrices'!$J$22,AR20,"")</f>
        <v/>
      </c>
      <c r="AS75" s="114" t="str">
        <f>IF($B20='3.Matrices'!$J$22,AS20,"")</f>
        <v/>
      </c>
      <c r="AT75" s="114" t="str">
        <f>IF($B20='3.Matrices'!$J$22,AT20,"")</f>
        <v/>
      </c>
      <c r="AU75" s="114" t="str">
        <f>IF($B20='3.Matrices'!$J$22,AU20,"")</f>
        <v/>
      </c>
      <c r="AV75" s="114" t="str">
        <f>IF($B20='3.Matrices'!$J$22,AV20,"")</f>
        <v/>
      </c>
      <c r="AW75" s="114" t="str">
        <f>IF($B20='3.Matrices'!$J$22,AW20,"")</f>
        <v/>
      </c>
      <c r="AX75" s="115" t="str">
        <f>IF($B20='3.Matrices'!$J$22,AX20,"")</f>
        <v/>
      </c>
      <c r="AY75" s="115" t="str">
        <f>IF($B20='3.Matrices'!$J$22,AY20,"")</f>
        <v/>
      </c>
      <c r="AZ75" s="115" t="str">
        <f>IF($B20='3.Matrices'!$J$22,AZ20,"")</f>
        <v/>
      </c>
      <c r="BA75" s="115" t="str">
        <f>IF($B20='3.Matrices'!$J$22,BA20,"")</f>
        <v/>
      </c>
      <c r="BB75" s="115" t="str">
        <f>IF($B20='3.Matrices'!$J$22,BB20,"")</f>
        <v/>
      </c>
    </row>
    <row r="76" spans="3:54" x14ac:dyDescent="0.25">
      <c r="C76" s="110" t="str">
        <f t="shared" si="19"/>
        <v>ADM-O1-i</v>
      </c>
      <c r="D76" s="112" t="str">
        <f t="shared" ref="D76:AB76" si="35">IF($B21=$B$61,D21,"")</f>
        <v/>
      </c>
      <c r="E76" s="112" t="str">
        <f t="shared" si="35"/>
        <v/>
      </c>
      <c r="F76" s="112" t="str">
        <f t="shared" si="35"/>
        <v/>
      </c>
      <c r="G76" s="112" t="str">
        <f t="shared" si="35"/>
        <v/>
      </c>
      <c r="H76" s="112" t="str">
        <f t="shared" si="35"/>
        <v/>
      </c>
      <c r="I76" s="112" t="str">
        <f t="shared" si="35"/>
        <v/>
      </c>
      <c r="J76" s="112" t="str">
        <f t="shared" si="35"/>
        <v/>
      </c>
      <c r="K76" s="112" t="str">
        <f t="shared" si="35"/>
        <v/>
      </c>
      <c r="L76" s="112" t="str">
        <f t="shared" si="35"/>
        <v/>
      </c>
      <c r="M76" s="112" t="str">
        <f t="shared" si="35"/>
        <v/>
      </c>
      <c r="N76" s="112" t="str">
        <f t="shared" si="35"/>
        <v/>
      </c>
      <c r="O76" s="112" t="str">
        <f t="shared" si="35"/>
        <v/>
      </c>
      <c r="P76" s="112" t="str">
        <f t="shared" si="35"/>
        <v/>
      </c>
      <c r="Q76" s="112" t="str">
        <f t="shared" si="35"/>
        <v/>
      </c>
      <c r="R76" s="112" t="str">
        <f t="shared" si="35"/>
        <v/>
      </c>
      <c r="S76" s="112" t="str">
        <f t="shared" si="35"/>
        <v/>
      </c>
      <c r="T76" s="112" t="str">
        <f t="shared" si="35"/>
        <v/>
      </c>
      <c r="U76" s="112" t="str">
        <f t="shared" si="35"/>
        <v/>
      </c>
      <c r="V76" s="112" t="str">
        <f t="shared" si="35"/>
        <v/>
      </c>
      <c r="W76" s="112" t="str">
        <f t="shared" si="35"/>
        <v/>
      </c>
      <c r="X76" s="112" t="str">
        <f t="shared" si="35"/>
        <v/>
      </c>
      <c r="Y76" s="112" t="str">
        <f t="shared" si="35"/>
        <v/>
      </c>
      <c r="Z76" s="112" t="str">
        <f t="shared" si="35"/>
        <v/>
      </c>
      <c r="AA76" s="112" t="str">
        <f t="shared" si="35"/>
        <v/>
      </c>
      <c r="AB76" s="112" t="str">
        <f t="shared" si="35"/>
        <v/>
      </c>
      <c r="AC76" s="110" t="str">
        <f t="shared" si="21"/>
        <v>ADM-O1-r</v>
      </c>
      <c r="AD76" s="112" t="str">
        <f>IF($B21='3.Matrices'!$J$22,AD21,"")</f>
        <v/>
      </c>
      <c r="AE76" s="112" t="str">
        <f>IF($B21='3.Matrices'!$J$22,AE21,"")</f>
        <v/>
      </c>
      <c r="AF76" s="112" t="str">
        <f>IF($B21='3.Matrices'!$J$22,AF21,"")</f>
        <v/>
      </c>
      <c r="AG76" s="113" t="str">
        <f>IF($B21='3.Matrices'!$J$22,AG21,"")</f>
        <v/>
      </c>
      <c r="AH76" s="113" t="str">
        <f>IF($B21='3.Matrices'!$J$22,AH21,"")</f>
        <v/>
      </c>
      <c r="AI76" s="113" t="str">
        <f>IF($B21='3.Matrices'!$J$22,AI21,"")</f>
        <v/>
      </c>
      <c r="AJ76" s="113" t="str">
        <f>IF($B21='3.Matrices'!$J$22,AJ21,"")</f>
        <v/>
      </c>
      <c r="AK76" s="113" t="str">
        <f>IF($B21='3.Matrices'!$J$22,AK21,"")</f>
        <v/>
      </c>
      <c r="AL76" s="113" t="str">
        <f>IF($B21='3.Matrices'!$J$22,AL21,"")</f>
        <v/>
      </c>
      <c r="AM76" s="113" t="str">
        <f>IF($B21='3.Matrices'!$J$22,AM21,"")</f>
        <v/>
      </c>
      <c r="AN76" s="113" t="str">
        <f>IF($B21='3.Matrices'!$J$22,AN21,"")</f>
        <v/>
      </c>
      <c r="AO76" s="114" t="str">
        <f>IF($B21='3.Matrices'!$J$22,AO21,"")</f>
        <v/>
      </c>
      <c r="AP76" s="114" t="str">
        <f>IF($B21='3.Matrices'!$J$22,AP21,"")</f>
        <v/>
      </c>
      <c r="AQ76" s="114" t="str">
        <f>IF($B21='3.Matrices'!$J$22,AQ21,"")</f>
        <v/>
      </c>
      <c r="AR76" s="114" t="str">
        <f>IF($B21='3.Matrices'!$J$22,AR21,"")</f>
        <v/>
      </c>
      <c r="AS76" s="114" t="str">
        <f>IF($B21='3.Matrices'!$J$22,AS21,"")</f>
        <v/>
      </c>
      <c r="AT76" s="114" t="str">
        <f>IF($B21='3.Matrices'!$J$22,AT21,"")</f>
        <v/>
      </c>
      <c r="AU76" s="114" t="str">
        <f>IF($B21='3.Matrices'!$J$22,AU21,"")</f>
        <v/>
      </c>
      <c r="AV76" s="114" t="str">
        <f>IF($B21='3.Matrices'!$J$22,AV21,"")</f>
        <v/>
      </c>
      <c r="AW76" s="114" t="str">
        <f>IF($B21='3.Matrices'!$J$22,AW21,"")</f>
        <v/>
      </c>
      <c r="AX76" s="115" t="str">
        <f>IF($B21='3.Matrices'!$J$22,AX21,"")</f>
        <v/>
      </c>
      <c r="AY76" s="115" t="str">
        <f>IF($B21='3.Matrices'!$J$22,AY21,"")</f>
        <v/>
      </c>
      <c r="AZ76" s="115" t="str">
        <f>IF($B21='3.Matrices'!$J$22,AZ21,"")</f>
        <v/>
      </c>
      <c r="BA76" s="115" t="str">
        <f>IF($B21='3.Matrices'!$J$22,BA21,"")</f>
        <v/>
      </c>
      <c r="BB76" s="115" t="str">
        <f>IF($B21='3.Matrices'!$J$22,BB21,"")</f>
        <v/>
      </c>
    </row>
    <row r="77" spans="3:54" x14ac:dyDescent="0.25">
      <c r="C77" s="110" t="str">
        <f t="shared" si="19"/>
        <v>ADM-O2-i</v>
      </c>
      <c r="D77" s="112" t="str">
        <f t="shared" ref="D77:AB77" si="36">IF($B22=$B$61,D22,"")</f>
        <v/>
      </c>
      <c r="E77" s="112" t="str">
        <f t="shared" si="36"/>
        <v/>
      </c>
      <c r="F77" s="112" t="str">
        <f t="shared" si="36"/>
        <v/>
      </c>
      <c r="G77" s="112" t="str">
        <f t="shared" si="36"/>
        <v/>
      </c>
      <c r="H77" s="112" t="str">
        <f t="shared" si="36"/>
        <v/>
      </c>
      <c r="I77" s="112" t="str">
        <f t="shared" si="36"/>
        <v/>
      </c>
      <c r="J77" s="112" t="str">
        <f t="shared" si="36"/>
        <v/>
      </c>
      <c r="K77" s="112" t="str">
        <f t="shared" si="36"/>
        <v/>
      </c>
      <c r="L77" s="112" t="str">
        <f t="shared" si="36"/>
        <v/>
      </c>
      <c r="M77" s="112" t="str">
        <f t="shared" si="36"/>
        <v/>
      </c>
      <c r="N77" s="112" t="str">
        <f t="shared" si="36"/>
        <v/>
      </c>
      <c r="O77" s="112" t="str">
        <f t="shared" si="36"/>
        <v/>
      </c>
      <c r="P77" s="112" t="str">
        <f t="shared" si="36"/>
        <v/>
      </c>
      <c r="Q77" s="112" t="str">
        <f t="shared" si="36"/>
        <v/>
      </c>
      <c r="R77" s="112" t="str">
        <f t="shared" si="36"/>
        <v/>
      </c>
      <c r="S77" s="112" t="str">
        <f t="shared" si="36"/>
        <v/>
      </c>
      <c r="T77" s="112" t="str">
        <f t="shared" si="36"/>
        <v/>
      </c>
      <c r="U77" s="112" t="str">
        <f t="shared" si="36"/>
        <v/>
      </c>
      <c r="V77" s="112" t="str">
        <f t="shared" si="36"/>
        <v/>
      </c>
      <c r="W77" s="112" t="str">
        <f t="shared" si="36"/>
        <v/>
      </c>
      <c r="X77" s="112" t="str">
        <f t="shared" si="36"/>
        <v/>
      </c>
      <c r="Y77" s="112" t="str">
        <f t="shared" si="36"/>
        <v/>
      </c>
      <c r="Z77" s="112" t="str">
        <f t="shared" si="36"/>
        <v/>
      </c>
      <c r="AA77" s="112" t="str">
        <f t="shared" si="36"/>
        <v/>
      </c>
      <c r="AB77" s="112" t="str">
        <f t="shared" si="36"/>
        <v/>
      </c>
      <c r="AC77" s="110" t="str">
        <f t="shared" si="21"/>
        <v>ADM-O2-r</v>
      </c>
      <c r="AD77" s="112" t="str">
        <f>IF($B22='3.Matrices'!$J$22,AD22,"")</f>
        <v/>
      </c>
      <c r="AE77" s="112" t="str">
        <f>IF($B22='3.Matrices'!$J$22,AE22,"")</f>
        <v/>
      </c>
      <c r="AF77" s="112" t="str">
        <f>IF($B22='3.Matrices'!$J$22,AF22,"")</f>
        <v/>
      </c>
      <c r="AG77" s="113" t="str">
        <f>IF($B22='3.Matrices'!$J$22,AG22,"")</f>
        <v/>
      </c>
      <c r="AH77" s="113" t="str">
        <f>IF($B22='3.Matrices'!$J$22,AH22,"")</f>
        <v/>
      </c>
      <c r="AI77" s="113" t="str">
        <f>IF($B22='3.Matrices'!$J$22,AI22,"")</f>
        <v/>
      </c>
      <c r="AJ77" s="113" t="str">
        <f>IF($B22='3.Matrices'!$J$22,AJ22,"")</f>
        <v/>
      </c>
      <c r="AK77" s="113" t="str">
        <f>IF($B22='3.Matrices'!$J$22,AK22,"")</f>
        <v/>
      </c>
      <c r="AL77" s="113" t="str">
        <f>IF($B22='3.Matrices'!$J$22,AL22,"")</f>
        <v/>
      </c>
      <c r="AM77" s="113" t="str">
        <f>IF($B22='3.Matrices'!$J$22,AM22,"")</f>
        <v/>
      </c>
      <c r="AN77" s="113" t="str">
        <f>IF($B22='3.Matrices'!$J$22,AN22,"")</f>
        <v/>
      </c>
      <c r="AO77" s="114" t="str">
        <f>IF($B22='3.Matrices'!$J$22,AO22,"")</f>
        <v/>
      </c>
      <c r="AP77" s="114" t="str">
        <f>IF($B22='3.Matrices'!$J$22,AP22,"")</f>
        <v/>
      </c>
      <c r="AQ77" s="114" t="str">
        <f>IF($B22='3.Matrices'!$J$22,AQ22,"")</f>
        <v/>
      </c>
      <c r="AR77" s="114" t="str">
        <f>IF($B22='3.Matrices'!$J$22,AR22,"")</f>
        <v/>
      </c>
      <c r="AS77" s="114" t="str">
        <f>IF($B22='3.Matrices'!$J$22,AS22,"")</f>
        <v/>
      </c>
      <c r="AT77" s="114" t="str">
        <f>IF($B22='3.Matrices'!$J$22,AT22,"")</f>
        <v/>
      </c>
      <c r="AU77" s="114" t="str">
        <f>IF($B22='3.Matrices'!$J$22,AU22,"")</f>
        <v/>
      </c>
      <c r="AV77" s="114" t="str">
        <f>IF($B22='3.Matrices'!$J$22,AV22,"")</f>
        <v/>
      </c>
      <c r="AW77" s="114" t="str">
        <f>IF($B22='3.Matrices'!$J$22,AW22,"")</f>
        <v/>
      </c>
      <c r="AX77" s="115" t="str">
        <f>IF($B22='3.Matrices'!$J$22,AX22,"")</f>
        <v/>
      </c>
      <c r="AY77" s="115" t="str">
        <f>IF($B22='3.Matrices'!$J$22,AY22,"")</f>
        <v/>
      </c>
      <c r="AZ77" s="115" t="str">
        <f>IF($B22='3.Matrices'!$J$22,AZ22,"")</f>
        <v/>
      </c>
      <c r="BA77" s="115" t="str">
        <f>IF($B22='3.Matrices'!$J$22,BA22,"")</f>
        <v/>
      </c>
      <c r="BB77" s="115" t="str">
        <f>IF($B22='3.Matrices'!$J$22,BB22,"")</f>
        <v/>
      </c>
    </row>
    <row r="78" spans="3:54" x14ac:dyDescent="0.25">
      <c r="C78" s="110" t="str">
        <f t="shared" si="19"/>
        <v>MEJ-O2-i</v>
      </c>
      <c r="D78" s="112" t="str">
        <f t="shared" ref="D78:AB78" si="37">IF($B23=$B$61,D23,"")</f>
        <v/>
      </c>
      <c r="E78" s="112" t="str">
        <f t="shared" si="37"/>
        <v/>
      </c>
      <c r="F78" s="112" t="str">
        <f t="shared" si="37"/>
        <v/>
      </c>
      <c r="G78" s="112" t="str">
        <f t="shared" si="37"/>
        <v/>
      </c>
      <c r="H78" s="112" t="str">
        <f t="shared" si="37"/>
        <v/>
      </c>
      <c r="I78" s="112" t="str">
        <f t="shared" si="37"/>
        <v/>
      </c>
      <c r="J78" s="112" t="str">
        <f t="shared" si="37"/>
        <v/>
      </c>
      <c r="K78" s="112" t="str">
        <f t="shared" si="37"/>
        <v/>
      </c>
      <c r="L78" s="112" t="str">
        <f t="shared" si="37"/>
        <v/>
      </c>
      <c r="M78" s="112" t="str">
        <f t="shared" si="37"/>
        <v/>
      </c>
      <c r="N78" s="112" t="str">
        <f t="shared" si="37"/>
        <v/>
      </c>
      <c r="O78" s="112" t="str">
        <f t="shared" si="37"/>
        <v/>
      </c>
      <c r="P78" s="112" t="str">
        <f t="shared" si="37"/>
        <v/>
      </c>
      <c r="Q78" s="112" t="str">
        <f t="shared" si="37"/>
        <v/>
      </c>
      <c r="R78" s="112" t="str">
        <f t="shared" si="37"/>
        <v/>
      </c>
      <c r="S78" s="112" t="str">
        <f t="shared" si="37"/>
        <v/>
      </c>
      <c r="T78" s="112" t="str">
        <f t="shared" si="37"/>
        <v/>
      </c>
      <c r="U78" s="112" t="str">
        <f t="shared" si="37"/>
        <v/>
      </c>
      <c r="V78" s="112" t="str">
        <f t="shared" si="37"/>
        <v/>
      </c>
      <c r="W78" s="112" t="str">
        <f t="shared" si="37"/>
        <v/>
      </c>
      <c r="X78" s="112" t="str">
        <f t="shared" si="37"/>
        <v/>
      </c>
      <c r="Y78" s="112" t="str">
        <f t="shared" si="37"/>
        <v/>
      </c>
      <c r="Z78" s="112" t="str">
        <f t="shared" si="37"/>
        <v/>
      </c>
      <c r="AA78" s="112" t="str">
        <f t="shared" si="37"/>
        <v/>
      </c>
      <c r="AB78" s="112" t="str">
        <f t="shared" si="37"/>
        <v/>
      </c>
      <c r="AC78" s="110" t="str">
        <f t="shared" si="21"/>
        <v>MEJ-O2-r</v>
      </c>
      <c r="AD78" s="112" t="str">
        <f>IF($B23='3.Matrices'!$J$22,AD23,"")</f>
        <v/>
      </c>
      <c r="AE78" s="112" t="str">
        <f>IF($B23='3.Matrices'!$J$22,AE23,"")</f>
        <v/>
      </c>
      <c r="AF78" s="112" t="str">
        <f>IF($B23='3.Matrices'!$J$22,AF23,"")</f>
        <v/>
      </c>
      <c r="AG78" s="113" t="str">
        <f>IF($B23='3.Matrices'!$J$22,AG23,"")</f>
        <v/>
      </c>
      <c r="AH78" s="113" t="str">
        <f>IF($B23='3.Matrices'!$J$22,AH23,"")</f>
        <v/>
      </c>
      <c r="AI78" s="113" t="str">
        <f>IF($B23='3.Matrices'!$J$22,AI23,"")</f>
        <v/>
      </c>
      <c r="AJ78" s="113" t="str">
        <f>IF($B23='3.Matrices'!$J$22,AJ23,"")</f>
        <v/>
      </c>
      <c r="AK78" s="113" t="str">
        <f>IF($B23='3.Matrices'!$J$22,AK23,"")</f>
        <v/>
      </c>
      <c r="AL78" s="113" t="str">
        <f>IF($B23='3.Matrices'!$J$22,AL23,"")</f>
        <v/>
      </c>
      <c r="AM78" s="113" t="str">
        <f>IF($B23='3.Matrices'!$J$22,AM23,"")</f>
        <v/>
      </c>
      <c r="AN78" s="113" t="str">
        <f>IF($B23='3.Matrices'!$J$22,AN23,"")</f>
        <v/>
      </c>
      <c r="AO78" s="114" t="str">
        <f>IF($B23='3.Matrices'!$J$22,AO23,"")</f>
        <v/>
      </c>
      <c r="AP78" s="114" t="str">
        <f>IF($B23='3.Matrices'!$J$22,AP23,"")</f>
        <v/>
      </c>
      <c r="AQ78" s="114" t="str">
        <f>IF($B23='3.Matrices'!$J$22,AQ23,"")</f>
        <v/>
      </c>
      <c r="AR78" s="114" t="str">
        <f>IF($B23='3.Matrices'!$J$22,AR23,"")</f>
        <v/>
      </c>
      <c r="AS78" s="114" t="str">
        <f>IF($B23='3.Matrices'!$J$22,AS23,"")</f>
        <v/>
      </c>
      <c r="AT78" s="114" t="str">
        <f>IF($B23='3.Matrices'!$J$22,AT23,"")</f>
        <v/>
      </c>
      <c r="AU78" s="114" t="str">
        <f>IF($B23='3.Matrices'!$J$22,AU23,"")</f>
        <v/>
      </c>
      <c r="AV78" s="114" t="str">
        <f>IF($B23='3.Matrices'!$J$22,AV23,"")</f>
        <v/>
      </c>
      <c r="AW78" s="114" t="str">
        <f>IF($B23='3.Matrices'!$J$22,AW23,"")</f>
        <v/>
      </c>
      <c r="AX78" s="115" t="str">
        <f>IF($B23='3.Matrices'!$J$22,AX23,"")</f>
        <v/>
      </c>
      <c r="AY78" s="115" t="str">
        <f>IF($B23='3.Matrices'!$J$22,AY23,"")</f>
        <v/>
      </c>
      <c r="AZ78" s="115" t="str">
        <f>IF($B23='3.Matrices'!$J$22,AZ23,"")</f>
        <v/>
      </c>
      <c r="BA78" s="115" t="str">
        <f>IF($B23='3.Matrices'!$J$22,BA23,"")</f>
        <v/>
      </c>
      <c r="BB78" s="115" t="str">
        <f>IF($B23='3.Matrices'!$J$22,BB23,"")</f>
        <v/>
      </c>
    </row>
    <row r="79" spans="3:54" x14ac:dyDescent="0.25">
      <c r="C79" s="110" t="str">
        <f t="shared" si="19"/>
        <v>APR-O2-i</v>
      </c>
      <c r="D79" s="112" t="str">
        <f t="shared" ref="D79:AB79" si="38">IF($B24=$B$61,D24,"")</f>
        <v/>
      </c>
      <c r="E79" s="112" t="str">
        <f t="shared" si="38"/>
        <v/>
      </c>
      <c r="F79" s="112" t="str">
        <f t="shared" si="38"/>
        <v/>
      </c>
      <c r="G79" s="112" t="str">
        <f t="shared" si="38"/>
        <v/>
      </c>
      <c r="H79" s="112" t="str">
        <f t="shared" si="38"/>
        <v/>
      </c>
      <c r="I79" s="112" t="str">
        <f t="shared" si="38"/>
        <v/>
      </c>
      <c r="J79" s="112" t="str">
        <f t="shared" si="38"/>
        <v/>
      </c>
      <c r="K79" s="112" t="str">
        <f t="shared" si="38"/>
        <v/>
      </c>
      <c r="L79" s="112" t="str">
        <f t="shared" si="38"/>
        <v/>
      </c>
      <c r="M79" s="112" t="str">
        <f t="shared" si="38"/>
        <v/>
      </c>
      <c r="N79" s="112" t="str">
        <f t="shared" si="38"/>
        <v/>
      </c>
      <c r="O79" s="112" t="str">
        <f t="shared" si="38"/>
        <v/>
      </c>
      <c r="P79" s="112" t="str">
        <f t="shared" si="38"/>
        <v/>
      </c>
      <c r="Q79" s="112" t="str">
        <f t="shared" si="38"/>
        <v/>
      </c>
      <c r="R79" s="112" t="str">
        <f t="shared" si="38"/>
        <v/>
      </c>
      <c r="S79" s="112" t="str">
        <f t="shared" si="38"/>
        <v/>
      </c>
      <c r="T79" s="112" t="str">
        <f t="shared" si="38"/>
        <v/>
      </c>
      <c r="U79" s="112" t="str">
        <f t="shared" si="38"/>
        <v/>
      </c>
      <c r="V79" s="112" t="str">
        <f t="shared" si="38"/>
        <v/>
      </c>
      <c r="W79" s="112" t="str">
        <f t="shared" si="38"/>
        <v/>
      </c>
      <c r="X79" s="112" t="str">
        <f t="shared" si="38"/>
        <v/>
      </c>
      <c r="Y79" s="112" t="str">
        <f t="shared" si="38"/>
        <v/>
      </c>
      <c r="Z79" s="112" t="str">
        <f t="shared" si="38"/>
        <v/>
      </c>
      <c r="AA79" s="112" t="str">
        <f t="shared" si="38"/>
        <v/>
      </c>
      <c r="AB79" s="112" t="str">
        <f t="shared" si="38"/>
        <v/>
      </c>
      <c r="AC79" s="110" t="str">
        <f t="shared" si="21"/>
        <v>APR-O2-r</v>
      </c>
      <c r="AD79" s="112" t="str">
        <f>IF($B24='3.Matrices'!$J$22,AD24,"")</f>
        <v/>
      </c>
      <c r="AE79" s="112" t="str">
        <f>IF($B24='3.Matrices'!$J$22,AE24,"")</f>
        <v/>
      </c>
      <c r="AF79" s="112" t="str">
        <f>IF($B24='3.Matrices'!$J$22,AF24,"")</f>
        <v/>
      </c>
      <c r="AG79" s="113" t="str">
        <f>IF($B24='3.Matrices'!$J$22,AG24,"")</f>
        <v/>
      </c>
      <c r="AH79" s="113" t="str">
        <f>IF($B24='3.Matrices'!$J$22,AH24,"")</f>
        <v/>
      </c>
      <c r="AI79" s="113" t="str">
        <f>IF($B24='3.Matrices'!$J$22,AI24,"")</f>
        <v/>
      </c>
      <c r="AJ79" s="113" t="str">
        <f>IF($B24='3.Matrices'!$J$22,AJ24,"")</f>
        <v/>
      </c>
      <c r="AK79" s="113" t="str">
        <f>IF($B24='3.Matrices'!$J$22,AK24,"")</f>
        <v/>
      </c>
      <c r="AL79" s="113" t="str">
        <f>IF($B24='3.Matrices'!$J$22,AL24,"")</f>
        <v/>
      </c>
      <c r="AM79" s="113" t="str">
        <f>IF($B24='3.Matrices'!$J$22,AM24,"")</f>
        <v/>
      </c>
      <c r="AN79" s="113" t="str">
        <f>IF($B24='3.Matrices'!$J$22,AN24,"")</f>
        <v/>
      </c>
      <c r="AO79" s="114" t="str">
        <f>IF($B24='3.Matrices'!$J$22,AO24,"")</f>
        <v/>
      </c>
      <c r="AP79" s="114" t="str">
        <f>IF($B24='3.Matrices'!$J$22,AP24,"")</f>
        <v/>
      </c>
      <c r="AQ79" s="114" t="str">
        <f>IF($B24='3.Matrices'!$J$22,AQ24,"")</f>
        <v/>
      </c>
      <c r="AR79" s="114" t="str">
        <f>IF($B24='3.Matrices'!$J$22,AR24,"")</f>
        <v/>
      </c>
      <c r="AS79" s="114" t="str">
        <f>IF($B24='3.Matrices'!$J$22,AS24,"")</f>
        <v/>
      </c>
      <c r="AT79" s="114" t="str">
        <f>IF($B24='3.Matrices'!$J$22,AT24,"")</f>
        <v/>
      </c>
      <c r="AU79" s="114" t="str">
        <f>IF($B24='3.Matrices'!$J$22,AU24,"")</f>
        <v/>
      </c>
      <c r="AV79" s="114" t="str">
        <f>IF($B24='3.Matrices'!$J$22,AV24,"")</f>
        <v/>
      </c>
      <c r="AW79" s="114" t="str">
        <f>IF($B24='3.Matrices'!$J$22,AW24,"")</f>
        <v/>
      </c>
      <c r="AX79" s="115" t="str">
        <f>IF($B24='3.Matrices'!$J$22,AX24,"")</f>
        <v/>
      </c>
      <c r="AY79" s="115" t="str">
        <f>IF($B24='3.Matrices'!$J$22,AY24,"")</f>
        <v/>
      </c>
      <c r="AZ79" s="115" t="str">
        <f>IF($B24='3.Matrices'!$J$22,AZ24,"")</f>
        <v/>
      </c>
      <c r="BA79" s="115" t="str">
        <f>IF($B24='3.Matrices'!$J$22,BA24,"")</f>
        <v/>
      </c>
      <c r="BB79" s="115" t="str">
        <f>IF($B24='3.Matrices'!$J$22,BB24,"")</f>
        <v/>
      </c>
    </row>
    <row r="80" spans="3:54" x14ac:dyDescent="0.25">
      <c r="C80" s="110" t="str">
        <f t="shared" si="19"/>
        <v>-i</v>
      </c>
      <c r="D80" s="112" t="str">
        <f t="shared" ref="D80:AB80" si="39">IF($B25=$B$61,D25,"")</f>
        <v/>
      </c>
      <c r="E80" s="112" t="str">
        <f t="shared" si="39"/>
        <v/>
      </c>
      <c r="F80" s="112" t="str">
        <f t="shared" si="39"/>
        <v/>
      </c>
      <c r="G80" s="112" t="str">
        <f t="shared" si="39"/>
        <v/>
      </c>
      <c r="H80" s="112" t="str">
        <f t="shared" si="39"/>
        <v/>
      </c>
      <c r="I80" s="112" t="str">
        <f t="shared" si="39"/>
        <v/>
      </c>
      <c r="J80" s="112" t="str">
        <f t="shared" si="39"/>
        <v/>
      </c>
      <c r="K80" s="112" t="str">
        <f t="shared" si="39"/>
        <v/>
      </c>
      <c r="L80" s="112" t="str">
        <f t="shared" si="39"/>
        <v/>
      </c>
      <c r="M80" s="112" t="str">
        <f t="shared" si="39"/>
        <v/>
      </c>
      <c r="N80" s="112" t="str">
        <f t="shared" si="39"/>
        <v/>
      </c>
      <c r="O80" s="112" t="str">
        <f t="shared" si="39"/>
        <v/>
      </c>
      <c r="P80" s="112" t="str">
        <f t="shared" si="39"/>
        <v/>
      </c>
      <c r="Q80" s="112" t="str">
        <f t="shared" si="39"/>
        <v/>
      </c>
      <c r="R80" s="112" t="str">
        <f t="shared" si="39"/>
        <v/>
      </c>
      <c r="S80" s="112" t="str">
        <f t="shared" si="39"/>
        <v/>
      </c>
      <c r="T80" s="112" t="str">
        <f t="shared" si="39"/>
        <v/>
      </c>
      <c r="U80" s="112" t="str">
        <f t="shared" si="39"/>
        <v/>
      </c>
      <c r="V80" s="112" t="str">
        <f t="shared" si="39"/>
        <v/>
      </c>
      <c r="W80" s="112" t="str">
        <f t="shared" si="39"/>
        <v/>
      </c>
      <c r="X80" s="112" t="str">
        <f t="shared" si="39"/>
        <v/>
      </c>
      <c r="Y80" s="112" t="str">
        <f t="shared" si="39"/>
        <v/>
      </c>
      <c r="Z80" s="112" t="str">
        <f t="shared" si="39"/>
        <v/>
      </c>
      <c r="AA80" s="112" t="str">
        <f t="shared" si="39"/>
        <v/>
      </c>
      <c r="AB80" s="112" t="str">
        <f t="shared" si="39"/>
        <v/>
      </c>
      <c r="AC80" s="110" t="str">
        <f t="shared" si="21"/>
        <v>-r</v>
      </c>
      <c r="AD80" s="112" t="str">
        <f>IF($B25='3.Matrices'!$J$22,AD25,"")</f>
        <v/>
      </c>
      <c r="AE80" s="112" t="str">
        <f>IF($B25='3.Matrices'!$J$22,AE25,"")</f>
        <v/>
      </c>
      <c r="AF80" s="112" t="str">
        <f>IF($B25='3.Matrices'!$J$22,AF25,"")</f>
        <v/>
      </c>
      <c r="AG80" s="113" t="str">
        <f>IF($B25='3.Matrices'!$J$22,AG25,"")</f>
        <v/>
      </c>
      <c r="AH80" s="113" t="str">
        <f>IF($B25='3.Matrices'!$J$22,AH25,"")</f>
        <v/>
      </c>
      <c r="AI80" s="113" t="str">
        <f>IF($B25='3.Matrices'!$J$22,AI25,"")</f>
        <v/>
      </c>
      <c r="AJ80" s="113" t="str">
        <f>IF($B25='3.Matrices'!$J$22,AJ25,"")</f>
        <v/>
      </c>
      <c r="AK80" s="113" t="str">
        <f>IF($B25='3.Matrices'!$J$22,AK25,"")</f>
        <v/>
      </c>
      <c r="AL80" s="113" t="str">
        <f>IF($B25='3.Matrices'!$J$22,AL25,"")</f>
        <v/>
      </c>
      <c r="AM80" s="113" t="str">
        <f>IF($B25='3.Matrices'!$J$22,AM25,"")</f>
        <v/>
      </c>
      <c r="AN80" s="113" t="str">
        <f>IF($B25='3.Matrices'!$J$22,AN25,"")</f>
        <v/>
      </c>
      <c r="AO80" s="114" t="str">
        <f>IF($B25='3.Matrices'!$J$22,AO25,"")</f>
        <v/>
      </c>
      <c r="AP80" s="114" t="str">
        <f>IF($B25='3.Matrices'!$J$22,AP25,"")</f>
        <v/>
      </c>
      <c r="AQ80" s="114" t="str">
        <f>IF($B25='3.Matrices'!$J$22,AQ25,"")</f>
        <v/>
      </c>
      <c r="AR80" s="114" t="str">
        <f>IF($B25='3.Matrices'!$J$22,AR25,"")</f>
        <v/>
      </c>
      <c r="AS80" s="114" t="str">
        <f>IF($B25='3.Matrices'!$J$22,AS25,"")</f>
        <v/>
      </c>
      <c r="AT80" s="114" t="str">
        <f>IF($B25='3.Matrices'!$J$22,AT25,"")</f>
        <v/>
      </c>
      <c r="AU80" s="114" t="str">
        <f>IF($B25='3.Matrices'!$J$22,AU25,"")</f>
        <v/>
      </c>
      <c r="AV80" s="114" t="str">
        <f>IF($B25='3.Matrices'!$J$22,AV25,"")</f>
        <v/>
      </c>
      <c r="AW80" s="114" t="str">
        <f>IF($B25='3.Matrices'!$J$22,AW25,"")</f>
        <v/>
      </c>
      <c r="AX80" s="115" t="str">
        <f>IF($B25='3.Matrices'!$J$22,AX25,"")</f>
        <v/>
      </c>
      <c r="AY80" s="115" t="str">
        <f>IF($B25='3.Matrices'!$J$22,AY25,"")</f>
        <v/>
      </c>
      <c r="AZ80" s="115" t="str">
        <f>IF($B25='3.Matrices'!$J$22,AZ25,"")</f>
        <v/>
      </c>
      <c r="BA80" s="115" t="str">
        <f>IF($B25='3.Matrices'!$J$22,BA25,"")</f>
        <v/>
      </c>
      <c r="BB80" s="115" t="str">
        <f>IF($B25='3.Matrices'!$J$22,BB25,"")</f>
        <v/>
      </c>
    </row>
    <row r="81" spans="3:54" x14ac:dyDescent="0.25">
      <c r="C81" s="110" t="str">
        <f t="shared" si="19"/>
        <v>-i</v>
      </c>
      <c r="D81" s="112" t="str">
        <f t="shared" ref="D81:AB81" si="40">IF($B26=$B$61,D26,"")</f>
        <v/>
      </c>
      <c r="E81" s="112" t="str">
        <f t="shared" si="40"/>
        <v/>
      </c>
      <c r="F81" s="112" t="str">
        <f t="shared" si="40"/>
        <v/>
      </c>
      <c r="G81" s="112" t="str">
        <f t="shared" si="40"/>
        <v/>
      </c>
      <c r="H81" s="112" t="str">
        <f t="shared" si="40"/>
        <v/>
      </c>
      <c r="I81" s="112" t="str">
        <f t="shared" si="40"/>
        <v/>
      </c>
      <c r="J81" s="112" t="str">
        <f t="shared" si="40"/>
        <v/>
      </c>
      <c r="K81" s="112" t="str">
        <f t="shared" si="40"/>
        <v/>
      </c>
      <c r="L81" s="112" t="str">
        <f t="shared" si="40"/>
        <v/>
      </c>
      <c r="M81" s="112" t="str">
        <f t="shared" si="40"/>
        <v/>
      </c>
      <c r="N81" s="112" t="str">
        <f t="shared" si="40"/>
        <v/>
      </c>
      <c r="O81" s="112" t="str">
        <f t="shared" si="40"/>
        <v/>
      </c>
      <c r="P81" s="112" t="str">
        <f t="shared" si="40"/>
        <v/>
      </c>
      <c r="Q81" s="112" t="str">
        <f t="shared" si="40"/>
        <v/>
      </c>
      <c r="R81" s="112" t="str">
        <f t="shared" si="40"/>
        <v/>
      </c>
      <c r="S81" s="112" t="str">
        <f t="shared" si="40"/>
        <v/>
      </c>
      <c r="T81" s="112" t="str">
        <f t="shared" si="40"/>
        <v/>
      </c>
      <c r="U81" s="112" t="str">
        <f t="shared" si="40"/>
        <v/>
      </c>
      <c r="V81" s="112" t="str">
        <f t="shared" si="40"/>
        <v/>
      </c>
      <c r="W81" s="112" t="str">
        <f t="shared" si="40"/>
        <v/>
      </c>
      <c r="X81" s="112" t="str">
        <f t="shared" si="40"/>
        <v/>
      </c>
      <c r="Y81" s="112" t="str">
        <f t="shared" si="40"/>
        <v/>
      </c>
      <c r="Z81" s="112" t="str">
        <f t="shared" si="40"/>
        <v/>
      </c>
      <c r="AA81" s="112" t="str">
        <f t="shared" si="40"/>
        <v/>
      </c>
      <c r="AB81" s="112" t="str">
        <f t="shared" si="40"/>
        <v/>
      </c>
      <c r="AC81" s="110" t="str">
        <f t="shared" si="21"/>
        <v>-r</v>
      </c>
      <c r="AD81" s="112" t="str">
        <f>IF($B26='3.Matrices'!$J$22,AD26,"")</f>
        <v/>
      </c>
      <c r="AE81" s="112" t="str">
        <f>IF($B26='3.Matrices'!$J$22,AE26,"")</f>
        <v/>
      </c>
      <c r="AF81" s="112" t="str">
        <f>IF($B26='3.Matrices'!$J$22,AF26,"")</f>
        <v/>
      </c>
      <c r="AG81" s="113" t="str">
        <f>IF($B26='3.Matrices'!$J$22,AG26,"")</f>
        <v/>
      </c>
      <c r="AH81" s="113" t="str">
        <f>IF($B26='3.Matrices'!$J$22,AH26,"")</f>
        <v/>
      </c>
      <c r="AI81" s="113" t="str">
        <f>IF($B26='3.Matrices'!$J$22,AI26,"")</f>
        <v/>
      </c>
      <c r="AJ81" s="113" t="str">
        <f>IF($B26='3.Matrices'!$J$22,AJ26,"")</f>
        <v/>
      </c>
      <c r="AK81" s="113" t="str">
        <f>IF($B26='3.Matrices'!$J$22,AK26,"")</f>
        <v/>
      </c>
      <c r="AL81" s="113" t="str">
        <f>IF($B26='3.Matrices'!$J$22,AL26,"")</f>
        <v/>
      </c>
      <c r="AM81" s="113" t="str">
        <f>IF($B26='3.Matrices'!$J$22,AM26,"")</f>
        <v/>
      </c>
      <c r="AN81" s="113" t="str">
        <f>IF($B26='3.Matrices'!$J$22,AN26,"")</f>
        <v/>
      </c>
      <c r="AO81" s="114" t="str">
        <f>IF($B26='3.Matrices'!$J$22,AO26,"")</f>
        <v/>
      </c>
      <c r="AP81" s="114" t="str">
        <f>IF($B26='3.Matrices'!$J$22,AP26,"")</f>
        <v/>
      </c>
      <c r="AQ81" s="114" t="str">
        <f>IF($B26='3.Matrices'!$J$22,AQ26,"")</f>
        <v/>
      </c>
      <c r="AR81" s="114" t="str">
        <f>IF($B26='3.Matrices'!$J$22,AR26,"")</f>
        <v/>
      </c>
      <c r="AS81" s="114" t="str">
        <f>IF($B26='3.Matrices'!$J$22,AS26,"")</f>
        <v/>
      </c>
      <c r="AT81" s="114" t="str">
        <f>IF($B26='3.Matrices'!$J$22,AT26,"")</f>
        <v/>
      </c>
      <c r="AU81" s="114" t="str">
        <f>IF($B26='3.Matrices'!$J$22,AU26,"")</f>
        <v/>
      </c>
      <c r="AV81" s="114" t="str">
        <f>IF($B26='3.Matrices'!$J$22,AV26,"")</f>
        <v/>
      </c>
      <c r="AW81" s="114" t="str">
        <f>IF($B26='3.Matrices'!$J$22,AW26,"")</f>
        <v/>
      </c>
      <c r="AX81" s="115" t="str">
        <f>IF($B26='3.Matrices'!$J$22,AX26,"")</f>
        <v/>
      </c>
      <c r="AY81" s="115" t="str">
        <f>IF($B26='3.Matrices'!$J$22,AY26,"")</f>
        <v/>
      </c>
      <c r="AZ81" s="115" t="str">
        <f>IF($B26='3.Matrices'!$J$22,AZ26,"")</f>
        <v/>
      </c>
      <c r="BA81" s="115" t="str">
        <f>IF($B26='3.Matrices'!$J$22,BA26,"")</f>
        <v/>
      </c>
      <c r="BB81" s="115" t="str">
        <f>IF($B26='3.Matrices'!$J$22,BB26,"")</f>
        <v/>
      </c>
    </row>
    <row r="82" spans="3:54" x14ac:dyDescent="0.25">
      <c r="C82" s="110" t="str">
        <f t="shared" si="19"/>
        <v>-i</v>
      </c>
      <c r="D82" s="112" t="str">
        <f t="shared" ref="D82:AB82" si="41">IF($B27=$B$61,D27,"")</f>
        <v/>
      </c>
      <c r="E82" s="112" t="str">
        <f t="shared" si="41"/>
        <v/>
      </c>
      <c r="F82" s="112" t="str">
        <f t="shared" si="41"/>
        <v/>
      </c>
      <c r="G82" s="112" t="str">
        <f t="shared" si="41"/>
        <v/>
      </c>
      <c r="H82" s="112" t="str">
        <f t="shared" si="41"/>
        <v/>
      </c>
      <c r="I82" s="112" t="str">
        <f t="shared" si="41"/>
        <v/>
      </c>
      <c r="J82" s="112" t="str">
        <f t="shared" si="41"/>
        <v/>
      </c>
      <c r="K82" s="112" t="str">
        <f t="shared" si="41"/>
        <v/>
      </c>
      <c r="L82" s="112" t="str">
        <f t="shared" si="41"/>
        <v/>
      </c>
      <c r="M82" s="112" t="str">
        <f t="shared" si="41"/>
        <v/>
      </c>
      <c r="N82" s="112" t="str">
        <f t="shared" si="41"/>
        <v/>
      </c>
      <c r="O82" s="112" t="str">
        <f t="shared" si="41"/>
        <v/>
      </c>
      <c r="P82" s="112" t="str">
        <f t="shared" si="41"/>
        <v/>
      </c>
      <c r="Q82" s="112" t="str">
        <f t="shared" si="41"/>
        <v/>
      </c>
      <c r="R82" s="112" t="str">
        <f t="shared" si="41"/>
        <v/>
      </c>
      <c r="S82" s="112" t="str">
        <f t="shared" si="41"/>
        <v/>
      </c>
      <c r="T82" s="112" t="str">
        <f t="shared" si="41"/>
        <v/>
      </c>
      <c r="U82" s="112" t="str">
        <f t="shared" si="41"/>
        <v/>
      </c>
      <c r="V82" s="112" t="str">
        <f t="shared" si="41"/>
        <v/>
      </c>
      <c r="W82" s="112" t="str">
        <f t="shared" si="41"/>
        <v/>
      </c>
      <c r="X82" s="112" t="str">
        <f t="shared" si="41"/>
        <v/>
      </c>
      <c r="Y82" s="112" t="str">
        <f t="shared" si="41"/>
        <v/>
      </c>
      <c r="Z82" s="112" t="str">
        <f t="shared" si="41"/>
        <v/>
      </c>
      <c r="AA82" s="112" t="str">
        <f t="shared" si="41"/>
        <v/>
      </c>
      <c r="AB82" s="112" t="str">
        <f t="shared" si="41"/>
        <v/>
      </c>
      <c r="AC82" s="110" t="str">
        <f t="shared" si="21"/>
        <v>-r</v>
      </c>
      <c r="AD82" s="112" t="str">
        <f>IF($B27='3.Matrices'!$J$22,AD27,"")</f>
        <v/>
      </c>
      <c r="AE82" s="112" t="str">
        <f>IF($B27='3.Matrices'!$J$22,AE27,"")</f>
        <v/>
      </c>
      <c r="AF82" s="112" t="str">
        <f>IF($B27='3.Matrices'!$J$22,AF27,"")</f>
        <v/>
      </c>
      <c r="AG82" s="113" t="str">
        <f>IF($B27='3.Matrices'!$J$22,AG27,"")</f>
        <v/>
      </c>
      <c r="AH82" s="113" t="str">
        <f>IF($B27='3.Matrices'!$J$22,AH27,"")</f>
        <v/>
      </c>
      <c r="AI82" s="113" t="str">
        <f>IF($B27='3.Matrices'!$J$22,AI27,"")</f>
        <v/>
      </c>
      <c r="AJ82" s="113" t="str">
        <f>IF($B27='3.Matrices'!$J$22,AJ27,"")</f>
        <v/>
      </c>
      <c r="AK82" s="113" t="str">
        <f>IF($B27='3.Matrices'!$J$22,AK27,"")</f>
        <v/>
      </c>
      <c r="AL82" s="113" t="str">
        <f>IF($B27='3.Matrices'!$J$22,AL27,"")</f>
        <v/>
      </c>
      <c r="AM82" s="113" t="str">
        <f>IF($B27='3.Matrices'!$J$22,AM27,"")</f>
        <v/>
      </c>
      <c r="AN82" s="113" t="str">
        <f>IF($B27='3.Matrices'!$J$22,AN27,"")</f>
        <v/>
      </c>
      <c r="AO82" s="114" t="str">
        <f>IF($B27='3.Matrices'!$J$22,AO27,"")</f>
        <v/>
      </c>
      <c r="AP82" s="114" t="str">
        <f>IF($B27='3.Matrices'!$J$22,AP27,"")</f>
        <v/>
      </c>
      <c r="AQ82" s="114" t="str">
        <f>IF($B27='3.Matrices'!$J$22,AQ27,"")</f>
        <v/>
      </c>
      <c r="AR82" s="114" t="str">
        <f>IF($B27='3.Matrices'!$J$22,AR27,"")</f>
        <v/>
      </c>
      <c r="AS82" s="114" t="str">
        <f>IF($B27='3.Matrices'!$J$22,AS27,"")</f>
        <v/>
      </c>
      <c r="AT82" s="114" t="str">
        <f>IF($B27='3.Matrices'!$J$22,AT27,"")</f>
        <v/>
      </c>
      <c r="AU82" s="114" t="str">
        <f>IF($B27='3.Matrices'!$J$22,AU27,"")</f>
        <v/>
      </c>
      <c r="AV82" s="114" t="str">
        <f>IF($B27='3.Matrices'!$J$22,AV27,"")</f>
        <v/>
      </c>
      <c r="AW82" s="114" t="str">
        <f>IF($B27='3.Matrices'!$J$22,AW27,"")</f>
        <v/>
      </c>
      <c r="AX82" s="115" t="str">
        <f>IF($B27='3.Matrices'!$J$22,AX27,"")</f>
        <v/>
      </c>
      <c r="AY82" s="115" t="str">
        <f>IF($B27='3.Matrices'!$J$22,AY27,"")</f>
        <v/>
      </c>
      <c r="AZ82" s="115" t="str">
        <f>IF($B27='3.Matrices'!$J$22,AZ27,"")</f>
        <v/>
      </c>
      <c r="BA82" s="115" t="str">
        <f>IF($B27='3.Matrices'!$J$22,BA27,"")</f>
        <v/>
      </c>
      <c r="BB82" s="115" t="str">
        <f>IF($B27='3.Matrices'!$J$22,BB27,"")</f>
        <v/>
      </c>
    </row>
    <row r="83" spans="3:54" x14ac:dyDescent="0.25">
      <c r="C83" s="110" t="str">
        <f t="shared" si="19"/>
        <v>-i</v>
      </c>
      <c r="D83" s="112" t="str">
        <f t="shared" ref="D83:AB83" si="42">IF($B28=$B$61,D28,"")</f>
        <v/>
      </c>
      <c r="E83" s="112" t="str">
        <f t="shared" si="42"/>
        <v/>
      </c>
      <c r="F83" s="112" t="str">
        <f t="shared" si="42"/>
        <v/>
      </c>
      <c r="G83" s="112" t="str">
        <f t="shared" si="42"/>
        <v/>
      </c>
      <c r="H83" s="112" t="str">
        <f t="shared" si="42"/>
        <v/>
      </c>
      <c r="I83" s="112" t="str">
        <f t="shared" si="42"/>
        <v/>
      </c>
      <c r="J83" s="112" t="str">
        <f t="shared" si="42"/>
        <v/>
      </c>
      <c r="K83" s="112" t="str">
        <f t="shared" si="42"/>
        <v/>
      </c>
      <c r="L83" s="112" t="str">
        <f t="shared" si="42"/>
        <v/>
      </c>
      <c r="M83" s="112" t="str">
        <f t="shared" si="42"/>
        <v/>
      </c>
      <c r="N83" s="112" t="str">
        <f t="shared" si="42"/>
        <v/>
      </c>
      <c r="O83" s="112" t="str">
        <f t="shared" si="42"/>
        <v/>
      </c>
      <c r="P83" s="112" t="str">
        <f t="shared" si="42"/>
        <v/>
      </c>
      <c r="Q83" s="112" t="str">
        <f t="shared" si="42"/>
        <v/>
      </c>
      <c r="R83" s="112" t="str">
        <f t="shared" si="42"/>
        <v/>
      </c>
      <c r="S83" s="112" t="str">
        <f t="shared" si="42"/>
        <v/>
      </c>
      <c r="T83" s="112" t="str">
        <f t="shared" si="42"/>
        <v/>
      </c>
      <c r="U83" s="112" t="str">
        <f t="shared" si="42"/>
        <v/>
      </c>
      <c r="V83" s="112" t="str">
        <f t="shared" si="42"/>
        <v/>
      </c>
      <c r="W83" s="112" t="str">
        <f t="shared" si="42"/>
        <v/>
      </c>
      <c r="X83" s="112" t="str">
        <f t="shared" si="42"/>
        <v/>
      </c>
      <c r="Y83" s="112" t="str">
        <f t="shared" si="42"/>
        <v/>
      </c>
      <c r="Z83" s="112" t="str">
        <f t="shared" si="42"/>
        <v/>
      </c>
      <c r="AA83" s="112" t="str">
        <f t="shared" si="42"/>
        <v/>
      </c>
      <c r="AB83" s="112" t="str">
        <f t="shared" si="42"/>
        <v/>
      </c>
      <c r="AC83" s="110" t="str">
        <f t="shared" si="21"/>
        <v>-r</v>
      </c>
      <c r="AD83" s="112" t="str">
        <f>IF($B28='3.Matrices'!$J$22,AD28,"")</f>
        <v/>
      </c>
      <c r="AE83" s="112" t="str">
        <f>IF($B28='3.Matrices'!$J$22,AE28,"")</f>
        <v/>
      </c>
      <c r="AF83" s="112" t="str">
        <f>IF($B28='3.Matrices'!$J$22,AF28,"")</f>
        <v/>
      </c>
      <c r="AG83" s="113" t="str">
        <f>IF($B28='3.Matrices'!$J$22,AG28,"")</f>
        <v/>
      </c>
      <c r="AH83" s="113" t="str">
        <f>IF($B28='3.Matrices'!$J$22,AH28,"")</f>
        <v/>
      </c>
      <c r="AI83" s="113" t="str">
        <f>IF($B28='3.Matrices'!$J$22,AI28,"")</f>
        <v/>
      </c>
      <c r="AJ83" s="113" t="str">
        <f>IF($B28='3.Matrices'!$J$22,AJ28,"")</f>
        <v/>
      </c>
      <c r="AK83" s="113" t="str">
        <f>IF($B28='3.Matrices'!$J$22,AK28,"")</f>
        <v/>
      </c>
      <c r="AL83" s="113" t="str">
        <f>IF($B28='3.Matrices'!$J$22,AL28,"")</f>
        <v/>
      </c>
      <c r="AM83" s="113" t="str">
        <f>IF($B28='3.Matrices'!$J$22,AM28,"")</f>
        <v/>
      </c>
      <c r="AN83" s="113" t="str">
        <f>IF($B28='3.Matrices'!$J$22,AN28,"")</f>
        <v/>
      </c>
      <c r="AO83" s="114" t="str">
        <f>IF($B28='3.Matrices'!$J$22,AO28,"")</f>
        <v/>
      </c>
      <c r="AP83" s="114" t="str">
        <f>IF($B28='3.Matrices'!$J$22,AP28,"")</f>
        <v/>
      </c>
      <c r="AQ83" s="114" t="str">
        <f>IF($B28='3.Matrices'!$J$22,AQ28,"")</f>
        <v/>
      </c>
      <c r="AR83" s="114" t="str">
        <f>IF($B28='3.Matrices'!$J$22,AR28,"")</f>
        <v/>
      </c>
      <c r="AS83" s="114" t="str">
        <f>IF($B28='3.Matrices'!$J$22,AS28,"")</f>
        <v/>
      </c>
      <c r="AT83" s="114" t="str">
        <f>IF($B28='3.Matrices'!$J$22,AT28,"")</f>
        <v/>
      </c>
      <c r="AU83" s="114" t="str">
        <f>IF($B28='3.Matrices'!$J$22,AU28,"")</f>
        <v/>
      </c>
      <c r="AV83" s="114" t="str">
        <f>IF($B28='3.Matrices'!$J$22,AV28,"")</f>
        <v/>
      </c>
      <c r="AW83" s="114" t="str">
        <f>IF($B28='3.Matrices'!$J$22,AW28,"")</f>
        <v/>
      </c>
      <c r="AX83" s="115" t="str">
        <f>IF($B28='3.Matrices'!$J$22,AX28,"")</f>
        <v/>
      </c>
      <c r="AY83" s="115" t="str">
        <f>IF($B28='3.Matrices'!$J$22,AY28,"")</f>
        <v/>
      </c>
      <c r="AZ83" s="115" t="str">
        <f>IF($B28='3.Matrices'!$J$22,AZ28,"")</f>
        <v/>
      </c>
      <c r="BA83" s="115" t="str">
        <f>IF($B28='3.Matrices'!$J$22,BA28,"")</f>
        <v/>
      </c>
      <c r="BB83" s="115" t="str">
        <f>IF($B28='3.Matrices'!$J$22,BB28,"")</f>
        <v/>
      </c>
    </row>
    <row r="84" spans="3:54" x14ac:dyDescent="0.25">
      <c r="C84" s="110" t="str">
        <f t="shared" si="19"/>
        <v>-i</v>
      </c>
      <c r="D84" s="112" t="str">
        <f t="shared" ref="D84:AB84" si="43">IF($B29=$B$61,D29,"")</f>
        <v/>
      </c>
      <c r="E84" s="112" t="str">
        <f t="shared" si="43"/>
        <v/>
      </c>
      <c r="F84" s="112" t="str">
        <f t="shared" si="43"/>
        <v/>
      </c>
      <c r="G84" s="112" t="str">
        <f t="shared" si="43"/>
        <v/>
      </c>
      <c r="H84" s="112" t="str">
        <f t="shared" si="43"/>
        <v/>
      </c>
      <c r="I84" s="112" t="str">
        <f t="shared" si="43"/>
        <v/>
      </c>
      <c r="J84" s="112" t="str">
        <f t="shared" si="43"/>
        <v/>
      </c>
      <c r="K84" s="112" t="str">
        <f t="shared" si="43"/>
        <v/>
      </c>
      <c r="L84" s="112" t="str">
        <f t="shared" si="43"/>
        <v/>
      </c>
      <c r="M84" s="112" t="str">
        <f t="shared" si="43"/>
        <v/>
      </c>
      <c r="N84" s="112" t="str">
        <f t="shared" si="43"/>
        <v/>
      </c>
      <c r="O84" s="112" t="str">
        <f t="shared" si="43"/>
        <v/>
      </c>
      <c r="P84" s="112" t="str">
        <f t="shared" si="43"/>
        <v/>
      </c>
      <c r="Q84" s="112" t="str">
        <f t="shared" si="43"/>
        <v/>
      </c>
      <c r="R84" s="112" t="str">
        <f t="shared" si="43"/>
        <v/>
      </c>
      <c r="S84" s="112" t="str">
        <f t="shared" si="43"/>
        <v/>
      </c>
      <c r="T84" s="112" t="str">
        <f t="shared" si="43"/>
        <v/>
      </c>
      <c r="U84" s="112" t="str">
        <f t="shared" si="43"/>
        <v/>
      </c>
      <c r="V84" s="112" t="str">
        <f t="shared" si="43"/>
        <v/>
      </c>
      <c r="W84" s="112" t="str">
        <f t="shared" si="43"/>
        <v/>
      </c>
      <c r="X84" s="112" t="str">
        <f t="shared" si="43"/>
        <v/>
      </c>
      <c r="Y84" s="112" t="str">
        <f t="shared" si="43"/>
        <v/>
      </c>
      <c r="Z84" s="112" t="str">
        <f t="shared" si="43"/>
        <v/>
      </c>
      <c r="AA84" s="112" t="str">
        <f t="shared" si="43"/>
        <v/>
      </c>
      <c r="AB84" s="112" t="str">
        <f t="shared" si="43"/>
        <v/>
      </c>
      <c r="AC84" s="110" t="str">
        <f t="shared" si="21"/>
        <v>-r</v>
      </c>
      <c r="AD84" s="112" t="str">
        <f>IF($B29='3.Matrices'!$J$22,AD29,"")</f>
        <v/>
      </c>
      <c r="AE84" s="112" t="str">
        <f>IF($B29='3.Matrices'!$J$22,AE29,"")</f>
        <v/>
      </c>
      <c r="AF84" s="112" t="str">
        <f>IF($B29='3.Matrices'!$J$22,AF29,"")</f>
        <v/>
      </c>
      <c r="AG84" s="113" t="str">
        <f>IF($B29='3.Matrices'!$J$22,AG29,"")</f>
        <v/>
      </c>
      <c r="AH84" s="113" t="str">
        <f>IF($B29='3.Matrices'!$J$22,AH29,"")</f>
        <v/>
      </c>
      <c r="AI84" s="113" t="str">
        <f>IF($B29='3.Matrices'!$J$22,AI29,"")</f>
        <v/>
      </c>
      <c r="AJ84" s="113" t="str">
        <f>IF($B29='3.Matrices'!$J$22,AJ29,"")</f>
        <v/>
      </c>
      <c r="AK84" s="113" t="str">
        <f>IF($B29='3.Matrices'!$J$22,AK29,"")</f>
        <v/>
      </c>
      <c r="AL84" s="113" t="str">
        <f>IF($B29='3.Matrices'!$J$22,AL29,"")</f>
        <v/>
      </c>
      <c r="AM84" s="113" t="str">
        <f>IF($B29='3.Matrices'!$J$22,AM29,"")</f>
        <v/>
      </c>
      <c r="AN84" s="113" t="str">
        <f>IF($B29='3.Matrices'!$J$22,AN29,"")</f>
        <v/>
      </c>
      <c r="AO84" s="114" t="str">
        <f>IF($B29='3.Matrices'!$J$22,AO29,"")</f>
        <v/>
      </c>
      <c r="AP84" s="114" t="str">
        <f>IF($B29='3.Matrices'!$J$22,AP29,"")</f>
        <v/>
      </c>
      <c r="AQ84" s="114" t="str">
        <f>IF($B29='3.Matrices'!$J$22,AQ29,"")</f>
        <v/>
      </c>
      <c r="AR84" s="114" t="str">
        <f>IF($B29='3.Matrices'!$J$22,AR29,"")</f>
        <v/>
      </c>
      <c r="AS84" s="114" t="str">
        <f>IF($B29='3.Matrices'!$J$22,AS29,"")</f>
        <v/>
      </c>
      <c r="AT84" s="114" t="str">
        <f>IF($B29='3.Matrices'!$J$22,AT29,"")</f>
        <v/>
      </c>
      <c r="AU84" s="114" t="str">
        <f>IF($B29='3.Matrices'!$J$22,AU29,"")</f>
        <v/>
      </c>
      <c r="AV84" s="114" t="str">
        <f>IF($B29='3.Matrices'!$J$22,AV29,"")</f>
        <v/>
      </c>
      <c r="AW84" s="114" t="str">
        <f>IF($B29='3.Matrices'!$J$22,AW29,"")</f>
        <v/>
      </c>
      <c r="AX84" s="115" t="str">
        <f>IF($B29='3.Matrices'!$J$22,AX29,"")</f>
        <v/>
      </c>
      <c r="AY84" s="115" t="str">
        <f>IF($B29='3.Matrices'!$J$22,AY29,"")</f>
        <v/>
      </c>
      <c r="AZ84" s="115" t="str">
        <f>IF($B29='3.Matrices'!$J$22,AZ29,"")</f>
        <v/>
      </c>
      <c r="BA84" s="115" t="str">
        <f>IF($B29='3.Matrices'!$J$22,BA29,"")</f>
        <v/>
      </c>
      <c r="BB84" s="115" t="str">
        <f>IF($B29='3.Matrices'!$J$22,BB29,"")</f>
        <v/>
      </c>
    </row>
    <row r="85" spans="3:54" x14ac:dyDescent="0.25">
      <c r="C85" s="110" t="str">
        <f t="shared" si="19"/>
        <v>-i</v>
      </c>
      <c r="D85" s="112" t="str">
        <f t="shared" ref="D85:AB85" si="44">IF($B30=$B$61,D30,"")</f>
        <v/>
      </c>
      <c r="E85" s="112" t="str">
        <f t="shared" si="44"/>
        <v/>
      </c>
      <c r="F85" s="112" t="str">
        <f t="shared" si="44"/>
        <v/>
      </c>
      <c r="G85" s="112" t="str">
        <f t="shared" si="44"/>
        <v/>
      </c>
      <c r="H85" s="112" t="str">
        <f t="shared" si="44"/>
        <v/>
      </c>
      <c r="I85" s="112" t="str">
        <f t="shared" si="44"/>
        <v/>
      </c>
      <c r="J85" s="112" t="str">
        <f t="shared" si="44"/>
        <v/>
      </c>
      <c r="K85" s="112" t="str">
        <f t="shared" si="44"/>
        <v/>
      </c>
      <c r="L85" s="112" t="str">
        <f t="shared" si="44"/>
        <v/>
      </c>
      <c r="M85" s="112" t="str">
        <f t="shared" si="44"/>
        <v/>
      </c>
      <c r="N85" s="112" t="str">
        <f t="shared" si="44"/>
        <v/>
      </c>
      <c r="O85" s="112" t="str">
        <f t="shared" si="44"/>
        <v/>
      </c>
      <c r="P85" s="112" t="str">
        <f t="shared" si="44"/>
        <v/>
      </c>
      <c r="Q85" s="112" t="str">
        <f t="shared" si="44"/>
        <v/>
      </c>
      <c r="R85" s="112" t="str">
        <f t="shared" si="44"/>
        <v/>
      </c>
      <c r="S85" s="112" t="str">
        <f t="shared" si="44"/>
        <v/>
      </c>
      <c r="T85" s="112" t="str">
        <f t="shared" si="44"/>
        <v/>
      </c>
      <c r="U85" s="112" t="str">
        <f t="shared" si="44"/>
        <v/>
      </c>
      <c r="V85" s="112" t="str">
        <f t="shared" si="44"/>
        <v/>
      </c>
      <c r="W85" s="112" t="str">
        <f t="shared" si="44"/>
        <v/>
      </c>
      <c r="X85" s="112" t="str">
        <f t="shared" si="44"/>
        <v/>
      </c>
      <c r="Y85" s="112" t="str">
        <f t="shared" si="44"/>
        <v/>
      </c>
      <c r="Z85" s="112" t="str">
        <f t="shared" si="44"/>
        <v/>
      </c>
      <c r="AA85" s="112" t="str">
        <f t="shared" si="44"/>
        <v/>
      </c>
      <c r="AB85" s="112" t="str">
        <f t="shared" si="44"/>
        <v/>
      </c>
      <c r="AC85" s="110" t="str">
        <f t="shared" si="21"/>
        <v>-r</v>
      </c>
      <c r="AD85" s="112" t="str">
        <f>IF($B30='3.Matrices'!$J$22,AD30,"")</f>
        <v/>
      </c>
      <c r="AE85" s="112" t="str">
        <f>IF($B30='3.Matrices'!$J$22,AE30,"")</f>
        <v/>
      </c>
      <c r="AF85" s="112" t="str">
        <f>IF($B30='3.Matrices'!$J$22,AF30,"")</f>
        <v/>
      </c>
      <c r="AG85" s="113" t="str">
        <f>IF($B30='3.Matrices'!$J$22,AG30,"")</f>
        <v/>
      </c>
      <c r="AH85" s="113" t="str">
        <f>IF($B30='3.Matrices'!$J$22,AH30,"")</f>
        <v/>
      </c>
      <c r="AI85" s="113" t="str">
        <f>IF($B30='3.Matrices'!$J$22,AI30,"")</f>
        <v/>
      </c>
      <c r="AJ85" s="113" t="str">
        <f>IF($B30='3.Matrices'!$J$22,AJ30,"")</f>
        <v/>
      </c>
      <c r="AK85" s="113" t="str">
        <f>IF($B30='3.Matrices'!$J$22,AK30,"")</f>
        <v/>
      </c>
      <c r="AL85" s="113" t="str">
        <f>IF($B30='3.Matrices'!$J$22,AL30,"")</f>
        <v/>
      </c>
      <c r="AM85" s="113" t="str">
        <f>IF($B30='3.Matrices'!$J$22,AM30,"")</f>
        <v/>
      </c>
      <c r="AN85" s="113" t="str">
        <f>IF($B30='3.Matrices'!$J$22,AN30,"")</f>
        <v/>
      </c>
      <c r="AO85" s="114" t="str">
        <f>IF($B30='3.Matrices'!$J$22,AO30,"")</f>
        <v/>
      </c>
      <c r="AP85" s="114" t="str">
        <f>IF($B30='3.Matrices'!$J$22,AP30,"")</f>
        <v/>
      </c>
      <c r="AQ85" s="114" t="str">
        <f>IF($B30='3.Matrices'!$J$22,AQ30,"")</f>
        <v/>
      </c>
      <c r="AR85" s="114" t="str">
        <f>IF($B30='3.Matrices'!$J$22,AR30,"")</f>
        <v/>
      </c>
      <c r="AS85" s="114" t="str">
        <f>IF($B30='3.Matrices'!$J$22,AS30,"")</f>
        <v/>
      </c>
      <c r="AT85" s="114" t="str">
        <f>IF($B30='3.Matrices'!$J$22,AT30,"")</f>
        <v/>
      </c>
      <c r="AU85" s="114" t="str">
        <f>IF($B30='3.Matrices'!$J$22,AU30,"")</f>
        <v/>
      </c>
      <c r="AV85" s="114" t="str">
        <f>IF($B30='3.Matrices'!$J$22,AV30,"")</f>
        <v/>
      </c>
      <c r="AW85" s="114" t="str">
        <f>IF($B30='3.Matrices'!$J$22,AW30,"")</f>
        <v/>
      </c>
      <c r="AX85" s="115" t="str">
        <f>IF($B30='3.Matrices'!$J$22,AX30,"")</f>
        <v/>
      </c>
      <c r="AY85" s="115" t="str">
        <f>IF($B30='3.Matrices'!$J$22,AY30,"")</f>
        <v/>
      </c>
      <c r="AZ85" s="115" t="str">
        <f>IF($B30='3.Matrices'!$J$22,AZ30,"")</f>
        <v/>
      </c>
      <c r="BA85" s="115" t="str">
        <f>IF($B30='3.Matrices'!$J$22,BA30,"")</f>
        <v/>
      </c>
      <c r="BB85" s="115" t="str">
        <f>IF($B30='3.Matrices'!$J$22,BB30,"")</f>
        <v/>
      </c>
    </row>
    <row r="86" spans="3:54" x14ac:dyDescent="0.25">
      <c r="C86" s="110" t="str">
        <f t="shared" si="19"/>
        <v>-i</v>
      </c>
      <c r="D86" s="112" t="str">
        <f t="shared" ref="D86:AB86" si="45">IF($B31=$B$61,D31,"")</f>
        <v/>
      </c>
      <c r="E86" s="112" t="str">
        <f t="shared" si="45"/>
        <v/>
      </c>
      <c r="F86" s="112" t="str">
        <f t="shared" si="45"/>
        <v/>
      </c>
      <c r="G86" s="112" t="str">
        <f t="shared" si="45"/>
        <v/>
      </c>
      <c r="H86" s="112" t="str">
        <f t="shared" si="45"/>
        <v/>
      </c>
      <c r="I86" s="112" t="str">
        <f t="shared" si="45"/>
        <v/>
      </c>
      <c r="J86" s="112" t="str">
        <f t="shared" si="45"/>
        <v/>
      </c>
      <c r="K86" s="112" t="str">
        <f t="shared" si="45"/>
        <v/>
      </c>
      <c r="L86" s="112" t="str">
        <f t="shared" si="45"/>
        <v/>
      </c>
      <c r="M86" s="112" t="str">
        <f t="shared" si="45"/>
        <v/>
      </c>
      <c r="N86" s="112" t="str">
        <f t="shared" si="45"/>
        <v/>
      </c>
      <c r="O86" s="112" t="str">
        <f t="shared" si="45"/>
        <v/>
      </c>
      <c r="P86" s="112" t="str">
        <f t="shared" si="45"/>
        <v/>
      </c>
      <c r="Q86" s="112" t="str">
        <f t="shared" si="45"/>
        <v/>
      </c>
      <c r="R86" s="112" t="str">
        <f t="shared" si="45"/>
        <v/>
      </c>
      <c r="S86" s="112" t="str">
        <f t="shared" si="45"/>
        <v/>
      </c>
      <c r="T86" s="112" t="str">
        <f t="shared" si="45"/>
        <v/>
      </c>
      <c r="U86" s="112" t="str">
        <f t="shared" si="45"/>
        <v/>
      </c>
      <c r="V86" s="112" t="str">
        <f t="shared" si="45"/>
        <v/>
      </c>
      <c r="W86" s="112" t="str">
        <f t="shared" si="45"/>
        <v/>
      </c>
      <c r="X86" s="112" t="str">
        <f t="shared" si="45"/>
        <v/>
      </c>
      <c r="Y86" s="112" t="str">
        <f t="shared" si="45"/>
        <v/>
      </c>
      <c r="Z86" s="112" t="str">
        <f t="shared" si="45"/>
        <v/>
      </c>
      <c r="AA86" s="112" t="str">
        <f t="shared" si="45"/>
        <v/>
      </c>
      <c r="AB86" s="112" t="str">
        <f t="shared" si="45"/>
        <v/>
      </c>
      <c r="AC86" s="110" t="str">
        <f t="shared" si="21"/>
        <v>-r</v>
      </c>
      <c r="AD86" s="112" t="str">
        <f>IF($B31='3.Matrices'!$J$22,AD31,"")</f>
        <v/>
      </c>
      <c r="AE86" s="112" t="str">
        <f>IF($B31='3.Matrices'!$J$22,AE31,"")</f>
        <v/>
      </c>
      <c r="AF86" s="112" t="str">
        <f>IF($B31='3.Matrices'!$J$22,AF31,"")</f>
        <v/>
      </c>
      <c r="AG86" s="113" t="str">
        <f>IF($B31='3.Matrices'!$J$22,AG31,"")</f>
        <v/>
      </c>
      <c r="AH86" s="113" t="str">
        <f>IF($B31='3.Matrices'!$J$22,AH31,"")</f>
        <v/>
      </c>
      <c r="AI86" s="113" t="str">
        <f>IF($B31='3.Matrices'!$J$22,AI31,"")</f>
        <v/>
      </c>
      <c r="AJ86" s="113" t="str">
        <f>IF($B31='3.Matrices'!$J$22,AJ31,"")</f>
        <v/>
      </c>
      <c r="AK86" s="113" t="str">
        <f>IF($B31='3.Matrices'!$J$22,AK31,"")</f>
        <v/>
      </c>
      <c r="AL86" s="113" t="str">
        <f>IF($B31='3.Matrices'!$J$22,AL31,"")</f>
        <v/>
      </c>
      <c r="AM86" s="113" t="str">
        <f>IF($B31='3.Matrices'!$J$22,AM31,"")</f>
        <v/>
      </c>
      <c r="AN86" s="113" t="str">
        <f>IF($B31='3.Matrices'!$J$22,AN31,"")</f>
        <v/>
      </c>
      <c r="AO86" s="114" t="str">
        <f>IF($B31='3.Matrices'!$J$22,AO31,"")</f>
        <v/>
      </c>
      <c r="AP86" s="114" t="str">
        <f>IF($B31='3.Matrices'!$J$22,AP31,"")</f>
        <v/>
      </c>
      <c r="AQ86" s="114" t="str">
        <f>IF($B31='3.Matrices'!$J$22,AQ31,"")</f>
        <v/>
      </c>
      <c r="AR86" s="114" t="str">
        <f>IF($B31='3.Matrices'!$J$22,AR31,"")</f>
        <v/>
      </c>
      <c r="AS86" s="114" t="str">
        <f>IF($B31='3.Matrices'!$J$22,AS31,"")</f>
        <v/>
      </c>
      <c r="AT86" s="114" t="str">
        <f>IF($B31='3.Matrices'!$J$22,AT31,"")</f>
        <v/>
      </c>
      <c r="AU86" s="114" t="str">
        <f>IF($B31='3.Matrices'!$J$22,AU31,"")</f>
        <v/>
      </c>
      <c r="AV86" s="114" t="str">
        <f>IF($B31='3.Matrices'!$J$22,AV31,"")</f>
        <v/>
      </c>
      <c r="AW86" s="114" t="str">
        <f>IF($B31='3.Matrices'!$J$22,AW31,"")</f>
        <v/>
      </c>
      <c r="AX86" s="115" t="str">
        <f>IF($B31='3.Matrices'!$J$22,AX31,"")</f>
        <v/>
      </c>
      <c r="AY86" s="115" t="str">
        <f>IF($B31='3.Matrices'!$J$22,AY31,"")</f>
        <v/>
      </c>
      <c r="AZ86" s="115" t="str">
        <f>IF($B31='3.Matrices'!$J$22,AZ31,"")</f>
        <v/>
      </c>
      <c r="BA86" s="115" t="str">
        <f>IF($B31='3.Matrices'!$J$22,BA31,"")</f>
        <v/>
      </c>
      <c r="BB86" s="115" t="str">
        <f>IF($B31='3.Matrices'!$J$22,BB31,"")</f>
        <v/>
      </c>
    </row>
    <row r="87" spans="3:54" x14ac:dyDescent="0.25">
      <c r="C87" s="110" t="str">
        <f t="shared" si="19"/>
        <v>-i</v>
      </c>
      <c r="D87" s="112" t="str">
        <f t="shared" ref="D87:AB87" si="46">IF($B32=$B$61,D32,"")</f>
        <v/>
      </c>
      <c r="E87" s="112" t="str">
        <f t="shared" si="46"/>
        <v/>
      </c>
      <c r="F87" s="112" t="str">
        <f t="shared" si="46"/>
        <v/>
      </c>
      <c r="G87" s="112" t="str">
        <f t="shared" si="46"/>
        <v/>
      </c>
      <c r="H87" s="112" t="str">
        <f t="shared" si="46"/>
        <v/>
      </c>
      <c r="I87" s="112" t="str">
        <f t="shared" si="46"/>
        <v/>
      </c>
      <c r="J87" s="112" t="str">
        <f t="shared" si="46"/>
        <v/>
      </c>
      <c r="K87" s="112" t="str">
        <f t="shared" si="46"/>
        <v/>
      </c>
      <c r="L87" s="112" t="str">
        <f t="shared" si="46"/>
        <v/>
      </c>
      <c r="M87" s="112" t="str">
        <f t="shared" si="46"/>
        <v/>
      </c>
      <c r="N87" s="112" t="str">
        <f t="shared" si="46"/>
        <v/>
      </c>
      <c r="O87" s="112" t="str">
        <f t="shared" si="46"/>
        <v/>
      </c>
      <c r="P87" s="112" t="str">
        <f t="shared" si="46"/>
        <v/>
      </c>
      <c r="Q87" s="112" t="str">
        <f t="shared" si="46"/>
        <v/>
      </c>
      <c r="R87" s="112" t="str">
        <f t="shared" si="46"/>
        <v/>
      </c>
      <c r="S87" s="112" t="str">
        <f t="shared" si="46"/>
        <v/>
      </c>
      <c r="T87" s="112" t="str">
        <f t="shared" si="46"/>
        <v/>
      </c>
      <c r="U87" s="112" t="str">
        <f t="shared" si="46"/>
        <v/>
      </c>
      <c r="V87" s="112" t="str">
        <f t="shared" si="46"/>
        <v/>
      </c>
      <c r="W87" s="112" t="str">
        <f t="shared" si="46"/>
        <v/>
      </c>
      <c r="X87" s="112" t="str">
        <f t="shared" si="46"/>
        <v/>
      </c>
      <c r="Y87" s="112" t="str">
        <f t="shared" si="46"/>
        <v/>
      </c>
      <c r="Z87" s="112" t="str">
        <f t="shared" si="46"/>
        <v/>
      </c>
      <c r="AA87" s="112" t="str">
        <f t="shared" si="46"/>
        <v/>
      </c>
      <c r="AB87" s="112" t="str">
        <f t="shared" si="46"/>
        <v/>
      </c>
      <c r="AC87" s="110" t="str">
        <f t="shared" si="21"/>
        <v>-r</v>
      </c>
      <c r="AD87" s="112" t="str">
        <f>IF($B32='3.Matrices'!$J$22,AD32,"")</f>
        <v/>
      </c>
      <c r="AE87" s="112" t="str">
        <f>IF($B32='3.Matrices'!$J$22,AE32,"")</f>
        <v/>
      </c>
      <c r="AF87" s="112" t="str">
        <f>IF($B32='3.Matrices'!$J$22,AF32,"")</f>
        <v/>
      </c>
      <c r="AG87" s="113" t="str">
        <f>IF($B32='3.Matrices'!$J$22,AG32,"")</f>
        <v/>
      </c>
      <c r="AH87" s="113" t="str">
        <f>IF($B32='3.Matrices'!$J$22,AH32,"")</f>
        <v/>
      </c>
      <c r="AI87" s="113" t="str">
        <f>IF($B32='3.Matrices'!$J$22,AI32,"")</f>
        <v/>
      </c>
      <c r="AJ87" s="113" t="str">
        <f>IF($B32='3.Matrices'!$J$22,AJ32,"")</f>
        <v/>
      </c>
      <c r="AK87" s="113" t="str">
        <f>IF($B32='3.Matrices'!$J$22,AK32,"")</f>
        <v/>
      </c>
      <c r="AL87" s="113" t="str">
        <f>IF($B32='3.Matrices'!$J$22,AL32,"")</f>
        <v/>
      </c>
      <c r="AM87" s="113" t="str">
        <f>IF($B32='3.Matrices'!$J$22,AM32,"")</f>
        <v/>
      </c>
      <c r="AN87" s="113" t="str">
        <f>IF($B32='3.Matrices'!$J$22,AN32,"")</f>
        <v/>
      </c>
      <c r="AO87" s="114" t="str">
        <f>IF($B32='3.Matrices'!$J$22,AO32,"")</f>
        <v/>
      </c>
      <c r="AP87" s="114" t="str">
        <f>IF($B32='3.Matrices'!$J$22,AP32,"")</f>
        <v/>
      </c>
      <c r="AQ87" s="114" t="str">
        <f>IF($B32='3.Matrices'!$J$22,AQ32,"")</f>
        <v/>
      </c>
      <c r="AR87" s="114" t="str">
        <f>IF($B32='3.Matrices'!$J$22,AR32,"")</f>
        <v/>
      </c>
      <c r="AS87" s="114" t="str">
        <f>IF($B32='3.Matrices'!$J$22,AS32,"")</f>
        <v/>
      </c>
      <c r="AT87" s="114" t="str">
        <f>IF($B32='3.Matrices'!$J$22,AT32,"")</f>
        <v/>
      </c>
      <c r="AU87" s="114" t="str">
        <f>IF($B32='3.Matrices'!$J$22,AU32,"")</f>
        <v/>
      </c>
      <c r="AV87" s="114" t="str">
        <f>IF($B32='3.Matrices'!$J$22,AV32,"")</f>
        <v/>
      </c>
      <c r="AW87" s="114" t="str">
        <f>IF($B32='3.Matrices'!$J$22,AW32,"")</f>
        <v/>
      </c>
      <c r="AX87" s="115" t="str">
        <f>IF($B32='3.Matrices'!$J$22,AX32,"")</f>
        <v/>
      </c>
      <c r="AY87" s="115" t="str">
        <f>IF($B32='3.Matrices'!$J$22,AY32,"")</f>
        <v/>
      </c>
      <c r="AZ87" s="115" t="str">
        <f>IF($B32='3.Matrices'!$J$22,AZ32,"")</f>
        <v/>
      </c>
      <c r="BA87" s="115" t="str">
        <f>IF($B32='3.Matrices'!$J$22,BA32,"")</f>
        <v/>
      </c>
      <c r="BB87" s="115" t="str">
        <f>IF($B32='3.Matrices'!$J$22,BB32,"")</f>
        <v/>
      </c>
    </row>
    <row r="88" spans="3:54" x14ac:dyDescent="0.25">
      <c r="C88" s="110" t="str">
        <f t="shared" si="19"/>
        <v>-i</v>
      </c>
      <c r="D88" s="112" t="str">
        <f t="shared" ref="D88:AB88" si="47">IF($B33=$B$61,D33,"")</f>
        <v/>
      </c>
      <c r="E88" s="112" t="str">
        <f t="shared" si="47"/>
        <v/>
      </c>
      <c r="F88" s="112" t="str">
        <f t="shared" si="47"/>
        <v/>
      </c>
      <c r="G88" s="112" t="str">
        <f t="shared" si="47"/>
        <v/>
      </c>
      <c r="H88" s="112" t="str">
        <f t="shared" si="47"/>
        <v/>
      </c>
      <c r="I88" s="112" t="str">
        <f t="shared" si="47"/>
        <v/>
      </c>
      <c r="J88" s="112" t="str">
        <f t="shared" si="47"/>
        <v/>
      </c>
      <c r="K88" s="112" t="str">
        <f t="shared" si="47"/>
        <v/>
      </c>
      <c r="L88" s="112" t="str">
        <f t="shared" si="47"/>
        <v/>
      </c>
      <c r="M88" s="112" t="str">
        <f t="shared" si="47"/>
        <v/>
      </c>
      <c r="N88" s="112" t="str">
        <f t="shared" si="47"/>
        <v/>
      </c>
      <c r="O88" s="112" t="str">
        <f t="shared" si="47"/>
        <v/>
      </c>
      <c r="P88" s="112" t="str">
        <f t="shared" si="47"/>
        <v/>
      </c>
      <c r="Q88" s="112" t="str">
        <f t="shared" si="47"/>
        <v/>
      </c>
      <c r="R88" s="112" t="str">
        <f t="shared" si="47"/>
        <v/>
      </c>
      <c r="S88" s="112" t="str">
        <f t="shared" si="47"/>
        <v/>
      </c>
      <c r="T88" s="112" t="str">
        <f t="shared" si="47"/>
        <v/>
      </c>
      <c r="U88" s="112" t="str">
        <f t="shared" si="47"/>
        <v/>
      </c>
      <c r="V88" s="112" t="str">
        <f t="shared" si="47"/>
        <v/>
      </c>
      <c r="W88" s="112" t="str">
        <f t="shared" si="47"/>
        <v/>
      </c>
      <c r="X88" s="112" t="str">
        <f t="shared" si="47"/>
        <v/>
      </c>
      <c r="Y88" s="112" t="str">
        <f t="shared" si="47"/>
        <v/>
      </c>
      <c r="Z88" s="112" t="str">
        <f t="shared" si="47"/>
        <v/>
      </c>
      <c r="AA88" s="112" t="str">
        <f t="shared" si="47"/>
        <v/>
      </c>
      <c r="AB88" s="112" t="str">
        <f t="shared" si="47"/>
        <v/>
      </c>
      <c r="AC88" s="110" t="str">
        <f t="shared" si="21"/>
        <v>-r</v>
      </c>
      <c r="AD88" s="112" t="str">
        <f>IF($B33='3.Matrices'!$J$22,AD33,"")</f>
        <v/>
      </c>
      <c r="AE88" s="112" t="str">
        <f>IF($B33='3.Matrices'!$J$22,AE33,"")</f>
        <v/>
      </c>
      <c r="AF88" s="112" t="str">
        <f>IF($B33='3.Matrices'!$J$22,AF33,"")</f>
        <v/>
      </c>
      <c r="AG88" s="113" t="str">
        <f>IF($B33='3.Matrices'!$J$22,AG33,"")</f>
        <v/>
      </c>
      <c r="AH88" s="113" t="str">
        <f>IF($B33='3.Matrices'!$J$22,AH33,"")</f>
        <v/>
      </c>
      <c r="AI88" s="113" t="str">
        <f>IF($B33='3.Matrices'!$J$22,AI33,"")</f>
        <v/>
      </c>
      <c r="AJ88" s="113" t="str">
        <f>IF($B33='3.Matrices'!$J$22,AJ33,"")</f>
        <v/>
      </c>
      <c r="AK88" s="113" t="str">
        <f>IF($B33='3.Matrices'!$J$22,AK33,"")</f>
        <v/>
      </c>
      <c r="AL88" s="113" t="str">
        <f>IF($B33='3.Matrices'!$J$22,AL33,"")</f>
        <v/>
      </c>
      <c r="AM88" s="113" t="str">
        <f>IF($B33='3.Matrices'!$J$22,AM33,"")</f>
        <v/>
      </c>
      <c r="AN88" s="113" t="str">
        <f>IF($B33='3.Matrices'!$J$22,AN33,"")</f>
        <v/>
      </c>
      <c r="AO88" s="114" t="str">
        <f>IF($B33='3.Matrices'!$J$22,AO33,"")</f>
        <v/>
      </c>
      <c r="AP88" s="114" t="str">
        <f>IF($B33='3.Matrices'!$J$22,AP33,"")</f>
        <v/>
      </c>
      <c r="AQ88" s="114" t="str">
        <f>IF($B33='3.Matrices'!$J$22,AQ33,"")</f>
        <v/>
      </c>
      <c r="AR88" s="114" t="str">
        <f>IF($B33='3.Matrices'!$J$22,AR33,"")</f>
        <v/>
      </c>
      <c r="AS88" s="114" t="str">
        <f>IF($B33='3.Matrices'!$J$22,AS33,"")</f>
        <v/>
      </c>
      <c r="AT88" s="114" t="str">
        <f>IF($B33='3.Matrices'!$J$22,AT33,"")</f>
        <v/>
      </c>
      <c r="AU88" s="114" t="str">
        <f>IF($B33='3.Matrices'!$J$22,AU33,"")</f>
        <v/>
      </c>
      <c r="AV88" s="114" t="str">
        <f>IF($B33='3.Matrices'!$J$22,AV33,"")</f>
        <v/>
      </c>
      <c r="AW88" s="114" t="str">
        <f>IF($B33='3.Matrices'!$J$22,AW33,"")</f>
        <v/>
      </c>
      <c r="AX88" s="115" t="str">
        <f>IF($B33='3.Matrices'!$J$22,AX33,"")</f>
        <v/>
      </c>
      <c r="AY88" s="115" t="str">
        <f>IF($B33='3.Matrices'!$J$22,AY33,"")</f>
        <v/>
      </c>
      <c r="AZ88" s="115" t="str">
        <f>IF($B33='3.Matrices'!$J$22,AZ33,"")</f>
        <v/>
      </c>
      <c r="BA88" s="115" t="str">
        <f>IF($B33='3.Matrices'!$J$22,BA33,"")</f>
        <v/>
      </c>
      <c r="BB88" s="115" t="str">
        <f>IF($B33='3.Matrices'!$J$22,BB33,"")</f>
        <v/>
      </c>
    </row>
    <row r="89" spans="3:54" x14ac:dyDescent="0.25">
      <c r="C89" s="110" t="str">
        <f t="shared" si="19"/>
        <v>-i</v>
      </c>
      <c r="D89" s="112" t="str">
        <f t="shared" ref="D89:AB89" si="48">IF($B34=$B$61,D34,"")</f>
        <v/>
      </c>
      <c r="E89" s="112" t="str">
        <f t="shared" si="48"/>
        <v/>
      </c>
      <c r="F89" s="112" t="str">
        <f t="shared" si="48"/>
        <v/>
      </c>
      <c r="G89" s="112" t="str">
        <f t="shared" si="48"/>
        <v/>
      </c>
      <c r="H89" s="112" t="str">
        <f t="shared" si="48"/>
        <v/>
      </c>
      <c r="I89" s="112" t="str">
        <f t="shared" si="48"/>
        <v/>
      </c>
      <c r="J89" s="112" t="str">
        <f t="shared" si="48"/>
        <v/>
      </c>
      <c r="K89" s="112" t="str">
        <f t="shared" si="48"/>
        <v/>
      </c>
      <c r="L89" s="112" t="str">
        <f t="shared" si="48"/>
        <v/>
      </c>
      <c r="M89" s="112" t="str">
        <f t="shared" si="48"/>
        <v/>
      </c>
      <c r="N89" s="112" t="str">
        <f t="shared" si="48"/>
        <v/>
      </c>
      <c r="O89" s="112" t="str">
        <f t="shared" si="48"/>
        <v/>
      </c>
      <c r="P89" s="112" t="str">
        <f t="shared" si="48"/>
        <v/>
      </c>
      <c r="Q89" s="112" t="str">
        <f t="shared" si="48"/>
        <v/>
      </c>
      <c r="R89" s="112" t="str">
        <f t="shared" si="48"/>
        <v/>
      </c>
      <c r="S89" s="112" t="str">
        <f t="shared" si="48"/>
        <v/>
      </c>
      <c r="T89" s="112" t="str">
        <f t="shared" si="48"/>
        <v/>
      </c>
      <c r="U89" s="112" t="str">
        <f t="shared" si="48"/>
        <v/>
      </c>
      <c r="V89" s="112" t="str">
        <f t="shared" si="48"/>
        <v/>
      </c>
      <c r="W89" s="112" t="str">
        <f t="shared" si="48"/>
        <v/>
      </c>
      <c r="X89" s="112" t="str">
        <f t="shared" si="48"/>
        <v/>
      </c>
      <c r="Y89" s="112" t="str">
        <f t="shared" si="48"/>
        <v/>
      </c>
      <c r="Z89" s="112" t="str">
        <f t="shared" si="48"/>
        <v/>
      </c>
      <c r="AA89" s="112" t="str">
        <f t="shared" si="48"/>
        <v/>
      </c>
      <c r="AB89" s="112" t="str">
        <f t="shared" si="48"/>
        <v/>
      </c>
      <c r="AC89" s="110" t="str">
        <f t="shared" si="21"/>
        <v>-r</v>
      </c>
      <c r="AD89" s="112" t="str">
        <f>IF($B34='3.Matrices'!$J$22,AD34,"")</f>
        <v/>
      </c>
      <c r="AE89" s="112" t="str">
        <f>IF($B34='3.Matrices'!$J$22,AE34,"")</f>
        <v/>
      </c>
      <c r="AF89" s="112" t="str">
        <f>IF($B34='3.Matrices'!$J$22,AF34,"")</f>
        <v/>
      </c>
      <c r="AG89" s="113" t="str">
        <f>IF($B34='3.Matrices'!$J$22,AG34,"")</f>
        <v/>
      </c>
      <c r="AH89" s="113" t="str">
        <f>IF($B34='3.Matrices'!$J$22,AH34,"")</f>
        <v/>
      </c>
      <c r="AI89" s="113" t="str">
        <f>IF($B34='3.Matrices'!$J$22,AI34,"")</f>
        <v/>
      </c>
      <c r="AJ89" s="113" t="str">
        <f>IF($B34='3.Matrices'!$J$22,AJ34,"")</f>
        <v/>
      </c>
      <c r="AK89" s="113" t="str">
        <f>IF($B34='3.Matrices'!$J$22,AK34,"")</f>
        <v/>
      </c>
      <c r="AL89" s="113" t="str">
        <f>IF($B34='3.Matrices'!$J$22,AL34,"")</f>
        <v/>
      </c>
      <c r="AM89" s="113" t="str">
        <f>IF($B34='3.Matrices'!$J$22,AM34,"")</f>
        <v/>
      </c>
      <c r="AN89" s="113" t="str">
        <f>IF($B34='3.Matrices'!$J$22,AN34,"")</f>
        <v/>
      </c>
      <c r="AO89" s="114" t="str">
        <f>IF($B34='3.Matrices'!$J$22,AO34,"")</f>
        <v/>
      </c>
      <c r="AP89" s="114" t="str">
        <f>IF($B34='3.Matrices'!$J$22,AP34,"")</f>
        <v/>
      </c>
      <c r="AQ89" s="114" t="str">
        <f>IF($B34='3.Matrices'!$J$22,AQ34,"")</f>
        <v/>
      </c>
      <c r="AR89" s="114" t="str">
        <f>IF($B34='3.Matrices'!$J$22,AR34,"")</f>
        <v/>
      </c>
      <c r="AS89" s="114" t="str">
        <f>IF($B34='3.Matrices'!$J$22,AS34,"")</f>
        <v/>
      </c>
      <c r="AT89" s="114" t="str">
        <f>IF($B34='3.Matrices'!$J$22,AT34,"")</f>
        <v/>
      </c>
      <c r="AU89" s="114" t="str">
        <f>IF($B34='3.Matrices'!$J$22,AU34,"")</f>
        <v/>
      </c>
      <c r="AV89" s="114" t="str">
        <f>IF($B34='3.Matrices'!$J$22,AV34,"")</f>
        <v/>
      </c>
      <c r="AW89" s="114" t="str">
        <f>IF($B34='3.Matrices'!$J$22,AW34,"")</f>
        <v/>
      </c>
      <c r="AX89" s="115" t="str">
        <f>IF($B34='3.Matrices'!$J$22,AX34,"")</f>
        <v/>
      </c>
      <c r="AY89" s="115" t="str">
        <f>IF($B34='3.Matrices'!$J$22,AY34,"")</f>
        <v/>
      </c>
      <c r="AZ89" s="115" t="str">
        <f>IF($B34='3.Matrices'!$J$22,AZ34,"")</f>
        <v/>
      </c>
      <c r="BA89" s="115" t="str">
        <f>IF($B34='3.Matrices'!$J$22,BA34,"")</f>
        <v/>
      </c>
      <c r="BB89" s="115" t="str">
        <f>IF($B34='3.Matrices'!$J$22,BB34,"")</f>
        <v/>
      </c>
    </row>
    <row r="90" spans="3:54" x14ac:dyDescent="0.25">
      <c r="C90" s="110" t="str">
        <f t="shared" si="19"/>
        <v>-i</v>
      </c>
      <c r="D90" s="112" t="str">
        <f t="shared" ref="D90:AB90" si="49">IF($B35=$B$61,D35,"")</f>
        <v/>
      </c>
      <c r="E90" s="112" t="str">
        <f t="shared" si="49"/>
        <v/>
      </c>
      <c r="F90" s="112" t="str">
        <f t="shared" si="49"/>
        <v/>
      </c>
      <c r="G90" s="112" t="str">
        <f t="shared" si="49"/>
        <v/>
      </c>
      <c r="H90" s="112" t="str">
        <f t="shared" si="49"/>
        <v/>
      </c>
      <c r="I90" s="112" t="str">
        <f t="shared" si="49"/>
        <v/>
      </c>
      <c r="J90" s="112" t="str">
        <f t="shared" si="49"/>
        <v/>
      </c>
      <c r="K90" s="112" t="str">
        <f t="shared" si="49"/>
        <v/>
      </c>
      <c r="L90" s="112" t="str">
        <f t="shared" si="49"/>
        <v/>
      </c>
      <c r="M90" s="112" t="str">
        <f t="shared" si="49"/>
        <v/>
      </c>
      <c r="N90" s="112" t="str">
        <f t="shared" si="49"/>
        <v/>
      </c>
      <c r="O90" s="112" t="str">
        <f t="shared" si="49"/>
        <v/>
      </c>
      <c r="P90" s="112" t="str">
        <f t="shared" si="49"/>
        <v/>
      </c>
      <c r="Q90" s="112" t="str">
        <f t="shared" si="49"/>
        <v/>
      </c>
      <c r="R90" s="112" t="str">
        <f t="shared" si="49"/>
        <v/>
      </c>
      <c r="S90" s="112" t="str">
        <f t="shared" si="49"/>
        <v/>
      </c>
      <c r="T90" s="112" t="str">
        <f t="shared" si="49"/>
        <v/>
      </c>
      <c r="U90" s="112" t="str">
        <f t="shared" si="49"/>
        <v/>
      </c>
      <c r="V90" s="112" t="str">
        <f t="shared" si="49"/>
        <v/>
      </c>
      <c r="W90" s="112" t="str">
        <f t="shared" si="49"/>
        <v/>
      </c>
      <c r="X90" s="112" t="str">
        <f t="shared" si="49"/>
        <v/>
      </c>
      <c r="Y90" s="112" t="str">
        <f t="shared" si="49"/>
        <v/>
      </c>
      <c r="Z90" s="112" t="str">
        <f t="shared" si="49"/>
        <v/>
      </c>
      <c r="AA90" s="112" t="str">
        <f t="shared" si="49"/>
        <v/>
      </c>
      <c r="AB90" s="112" t="str">
        <f t="shared" si="49"/>
        <v/>
      </c>
      <c r="AC90" s="110" t="str">
        <f t="shared" si="21"/>
        <v>-r</v>
      </c>
      <c r="AD90" s="112" t="str">
        <f>IF($B35='3.Matrices'!$J$22,AD35,"")</f>
        <v/>
      </c>
      <c r="AE90" s="112" t="str">
        <f>IF($B35='3.Matrices'!$J$22,AE35,"")</f>
        <v/>
      </c>
      <c r="AF90" s="112" t="str">
        <f>IF($B35='3.Matrices'!$J$22,AF35,"")</f>
        <v/>
      </c>
      <c r="AG90" s="113" t="str">
        <f>IF($B35='3.Matrices'!$J$22,AG35,"")</f>
        <v/>
      </c>
      <c r="AH90" s="113" t="str">
        <f>IF($B35='3.Matrices'!$J$22,AH35,"")</f>
        <v/>
      </c>
      <c r="AI90" s="113" t="str">
        <f>IF($B35='3.Matrices'!$J$22,AI35,"")</f>
        <v/>
      </c>
      <c r="AJ90" s="113" t="str">
        <f>IF($B35='3.Matrices'!$J$22,AJ35,"")</f>
        <v/>
      </c>
      <c r="AK90" s="113" t="str">
        <f>IF($B35='3.Matrices'!$J$22,AK35,"")</f>
        <v/>
      </c>
      <c r="AL90" s="113" t="str">
        <f>IF($B35='3.Matrices'!$J$22,AL35,"")</f>
        <v/>
      </c>
      <c r="AM90" s="113" t="str">
        <f>IF($B35='3.Matrices'!$J$22,AM35,"")</f>
        <v/>
      </c>
      <c r="AN90" s="113" t="str">
        <f>IF($B35='3.Matrices'!$J$22,AN35,"")</f>
        <v/>
      </c>
      <c r="AO90" s="114" t="str">
        <f>IF($B35='3.Matrices'!$J$22,AO35,"")</f>
        <v/>
      </c>
      <c r="AP90" s="114" t="str">
        <f>IF($B35='3.Matrices'!$J$22,AP35,"")</f>
        <v/>
      </c>
      <c r="AQ90" s="114" t="str">
        <f>IF($B35='3.Matrices'!$J$22,AQ35,"")</f>
        <v/>
      </c>
      <c r="AR90" s="114" t="str">
        <f>IF($B35='3.Matrices'!$J$22,AR35,"")</f>
        <v/>
      </c>
      <c r="AS90" s="114" t="str">
        <f>IF($B35='3.Matrices'!$J$22,AS35,"")</f>
        <v/>
      </c>
      <c r="AT90" s="114" t="str">
        <f>IF($B35='3.Matrices'!$J$22,AT35,"")</f>
        <v/>
      </c>
      <c r="AU90" s="114" t="str">
        <f>IF($B35='3.Matrices'!$J$22,AU35,"")</f>
        <v/>
      </c>
      <c r="AV90" s="114" t="str">
        <f>IF($B35='3.Matrices'!$J$22,AV35,"")</f>
        <v/>
      </c>
      <c r="AW90" s="114" t="str">
        <f>IF($B35='3.Matrices'!$J$22,AW35,"")</f>
        <v/>
      </c>
      <c r="AX90" s="115" t="str">
        <f>IF($B35='3.Matrices'!$J$22,AX35,"")</f>
        <v/>
      </c>
      <c r="AY90" s="115" t="str">
        <f>IF($B35='3.Matrices'!$J$22,AY35,"")</f>
        <v/>
      </c>
      <c r="AZ90" s="115" t="str">
        <f>IF($B35='3.Matrices'!$J$22,AZ35,"")</f>
        <v/>
      </c>
      <c r="BA90" s="115" t="str">
        <f>IF($B35='3.Matrices'!$J$22,BA35,"")</f>
        <v/>
      </c>
      <c r="BB90" s="115" t="str">
        <f>IF($B35='3.Matrices'!$J$22,BB35,"")</f>
        <v/>
      </c>
    </row>
    <row r="91" spans="3:54" x14ac:dyDescent="0.25">
      <c r="C91" s="110" t="str">
        <f t="shared" si="19"/>
        <v>-i</v>
      </c>
      <c r="D91" s="112" t="str">
        <f t="shared" ref="D91:AB91" si="50">IF($B36=$B$61,D36,"")</f>
        <v/>
      </c>
      <c r="E91" s="112" t="str">
        <f t="shared" si="50"/>
        <v/>
      </c>
      <c r="F91" s="112" t="str">
        <f t="shared" si="50"/>
        <v/>
      </c>
      <c r="G91" s="112" t="str">
        <f t="shared" si="50"/>
        <v/>
      </c>
      <c r="H91" s="112" t="str">
        <f t="shared" si="50"/>
        <v/>
      </c>
      <c r="I91" s="112" t="str">
        <f t="shared" si="50"/>
        <v/>
      </c>
      <c r="J91" s="112" t="str">
        <f t="shared" si="50"/>
        <v/>
      </c>
      <c r="K91" s="112" t="str">
        <f t="shared" si="50"/>
        <v/>
      </c>
      <c r="L91" s="112" t="str">
        <f t="shared" si="50"/>
        <v/>
      </c>
      <c r="M91" s="112" t="str">
        <f t="shared" si="50"/>
        <v/>
      </c>
      <c r="N91" s="112" t="str">
        <f t="shared" si="50"/>
        <v/>
      </c>
      <c r="O91" s="112" t="str">
        <f t="shared" si="50"/>
        <v/>
      </c>
      <c r="P91" s="112" t="str">
        <f t="shared" si="50"/>
        <v/>
      </c>
      <c r="Q91" s="112" t="str">
        <f t="shared" si="50"/>
        <v/>
      </c>
      <c r="R91" s="112" t="str">
        <f t="shared" si="50"/>
        <v/>
      </c>
      <c r="S91" s="112" t="str">
        <f t="shared" si="50"/>
        <v/>
      </c>
      <c r="T91" s="112" t="str">
        <f t="shared" si="50"/>
        <v/>
      </c>
      <c r="U91" s="112" t="str">
        <f t="shared" si="50"/>
        <v/>
      </c>
      <c r="V91" s="112" t="str">
        <f t="shared" si="50"/>
        <v/>
      </c>
      <c r="W91" s="112" t="str">
        <f t="shared" si="50"/>
        <v/>
      </c>
      <c r="X91" s="112" t="str">
        <f t="shared" si="50"/>
        <v/>
      </c>
      <c r="Y91" s="112" t="str">
        <f t="shared" si="50"/>
        <v/>
      </c>
      <c r="Z91" s="112" t="str">
        <f t="shared" si="50"/>
        <v/>
      </c>
      <c r="AA91" s="112" t="str">
        <f t="shared" si="50"/>
        <v/>
      </c>
      <c r="AB91" s="112" t="str">
        <f t="shared" si="50"/>
        <v/>
      </c>
      <c r="AC91" s="110" t="str">
        <f t="shared" si="21"/>
        <v>-r</v>
      </c>
      <c r="AD91" s="112" t="str">
        <f>IF($B36='3.Matrices'!$J$22,AD36,"")</f>
        <v/>
      </c>
      <c r="AE91" s="112" t="str">
        <f>IF($B36='3.Matrices'!$J$22,AE36,"")</f>
        <v/>
      </c>
      <c r="AF91" s="112" t="str">
        <f>IF($B36='3.Matrices'!$J$22,AF36,"")</f>
        <v/>
      </c>
      <c r="AG91" s="113" t="str">
        <f>IF($B36='3.Matrices'!$J$22,AG36,"")</f>
        <v/>
      </c>
      <c r="AH91" s="113" t="str">
        <f>IF($B36='3.Matrices'!$J$22,AH36,"")</f>
        <v/>
      </c>
      <c r="AI91" s="113" t="str">
        <f>IF($B36='3.Matrices'!$J$22,AI36,"")</f>
        <v/>
      </c>
      <c r="AJ91" s="113" t="str">
        <f>IF($B36='3.Matrices'!$J$22,AJ36,"")</f>
        <v/>
      </c>
      <c r="AK91" s="113" t="str">
        <f>IF($B36='3.Matrices'!$J$22,AK36,"")</f>
        <v/>
      </c>
      <c r="AL91" s="113" t="str">
        <f>IF($B36='3.Matrices'!$J$22,AL36,"")</f>
        <v/>
      </c>
      <c r="AM91" s="113" t="str">
        <f>IF($B36='3.Matrices'!$J$22,AM36,"")</f>
        <v/>
      </c>
      <c r="AN91" s="113" t="str">
        <f>IF($B36='3.Matrices'!$J$22,AN36,"")</f>
        <v/>
      </c>
      <c r="AO91" s="114" t="str">
        <f>IF($B36='3.Matrices'!$J$22,AO36,"")</f>
        <v/>
      </c>
      <c r="AP91" s="114" t="str">
        <f>IF($B36='3.Matrices'!$J$22,AP36,"")</f>
        <v/>
      </c>
      <c r="AQ91" s="114" t="str">
        <f>IF($B36='3.Matrices'!$J$22,AQ36,"")</f>
        <v/>
      </c>
      <c r="AR91" s="114" t="str">
        <f>IF($B36='3.Matrices'!$J$22,AR36,"")</f>
        <v/>
      </c>
      <c r="AS91" s="114" t="str">
        <f>IF($B36='3.Matrices'!$J$22,AS36,"")</f>
        <v/>
      </c>
      <c r="AT91" s="114" t="str">
        <f>IF($B36='3.Matrices'!$J$22,AT36,"")</f>
        <v/>
      </c>
      <c r="AU91" s="114" t="str">
        <f>IF($B36='3.Matrices'!$J$22,AU36,"")</f>
        <v/>
      </c>
      <c r="AV91" s="114" t="str">
        <f>IF($B36='3.Matrices'!$J$22,AV36,"")</f>
        <v/>
      </c>
      <c r="AW91" s="114" t="str">
        <f>IF($B36='3.Matrices'!$J$22,AW36,"")</f>
        <v/>
      </c>
      <c r="AX91" s="115" t="str">
        <f>IF($B36='3.Matrices'!$J$22,AX36,"")</f>
        <v/>
      </c>
      <c r="AY91" s="115" t="str">
        <f>IF($B36='3.Matrices'!$J$22,AY36,"")</f>
        <v/>
      </c>
      <c r="AZ91" s="115" t="str">
        <f>IF($B36='3.Matrices'!$J$22,AZ36,"")</f>
        <v/>
      </c>
      <c r="BA91" s="115" t="str">
        <f>IF($B36='3.Matrices'!$J$22,BA36,"")</f>
        <v/>
      </c>
      <c r="BB91" s="115" t="str">
        <f>IF($B36='3.Matrices'!$J$22,BB36,"")</f>
        <v/>
      </c>
    </row>
    <row r="92" spans="3:54" x14ac:dyDescent="0.25">
      <c r="C92" s="110" t="str">
        <f t="shared" si="19"/>
        <v>-i</v>
      </c>
      <c r="D92" s="112" t="str">
        <f t="shared" ref="D92:AB92" si="51">IF($B37=$B$61,D37,"")</f>
        <v/>
      </c>
      <c r="E92" s="112" t="str">
        <f t="shared" si="51"/>
        <v/>
      </c>
      <c r="F92" s="112" t="str">
        <f t="shared" si="51"/>
        <v/>
      </c>
      <c r="G92" s="112" t="str">
        <f t="shared" si="51"/>
        <v/>
      </c>
      <c r="H92" s="112" t="str">
        <f t="shared" si="51"/>
        <v/>
      </c>
      <c r="I92" s="112" t="str">
        <f t="shared" si="51"/>
        <v/>
      </c>
      <c r="J92" s="112" t="str">
        <f t="shared" si="51"/>
        <v/>
      </c>
      <c r="K92" s="112" t="str">
        <f t="shared" si="51"/>
        <v/>
      </c>
      <c r="L92" s="112" t="str">
        <f t="shared" si="51"/>
        <v/>
      </c>
      <c r="M92" s="112" t="str">
        <f t="shared" si="51"/>
        <v/>
      </c>
      <c r="N92" s="112" t="str">
        <f t="shared" si="51"/>
        <v/>
      </c>
      <c r="O92" s="112" t="str">
        <f t="shared" si="51"/>
        <v/>
      </c>
      <c r="P92" s="112" t="str">
        <f t="shared" si="51"/>
        <v/>
      </c>
      <c r="Q92" s="112" t="str">
        <f t="shared" si="51"/>
        <v/>
      </c>
      <c r="R92" s="112" t="str">
        <f t="shared" si="51"/>
        <v/>
      </c>
      <c r="S92" s="112" t="str">
        <f t="shared" si="51"/>
        <v/>
      </c>
      <c r="T92" s="112" t="str">
        <f t="shared" si="51"/>
        <v/>
      </c>
      <c r="U92" s="112" t="str">
        <f t="shared" si="51"/>
        <v/>
      </c>
      <c r="V92" s="112" t="str">
        <f t="shared" si="51"/>
        <v/>
      </c>
      <c r="W92" s="112" t="str">
        <f t="shared" si="51"/>
        <v/>
      </c>
      <c r="X92" s="112" t="str">
        <f t="shared" si="51"/>
        <v/>
      </c>
      <c r="Y92" s="112" t="str">
        <f t="shared" si="51"/>
        <v/>
      </c>
      <c r="Z92" s="112" t="str">
        <f t="shared" si="51"/>
        <v/>
      </c>
      <c r="AA92" s="112" t="str">
        <f t="shared" si="51"/>
        <v/>
      </c>
      <c r="AB92" s="112" t="str">
        <f t="shared" si="51"/>
        <v/>
      </c>
      <c r="AC92" s="110" t="str">
        <f t="shared" si="21"/>
        <v>-r</v>
      </c>
      <c r="AD92" s="112" t="str">
        <f>IF($B37='3.Matrices'!$J$22,AD37,"")</f>
        <v/>
      </c>
      <c r="AE92" s="112" t="str">
        <f>IF($B37='3.Matrices'!$J$22,AE37,"")</f>
        <v/>
      </c>
      <c r="AF92" s="112" t="str">
        <f>IF($B37='3.Matrices'!$J$22,AF37,"")</f>
        <v/>
      </c>
      <c r="AG92" s="113" t="str">
        <f>IF($B37='3.Matrices'!$J$22,AG37,"")</f>
        <v/>
      </c>
      <c r="AH92" s="113" t="str">
        <f>IF($B37='3.Matrices'!$J$22,AH37,"")</f>
        <v/>
      </c>
      <c r="AI92" s="113" t="str">
        <f>IF($B37='3.Matrices'!$J$22,AI37,"")</f>
        <v/>
      </c>
      <c r="AJ92" s="113" t="str">
        <f>IF($B37='3.Matrices'!$J$22,AJ37,"")</f>
        <v/>
      </c>
      <c r="AK92" s="113" t="str">
        <f>IF($B37='3.Matrices'!$J$22,AK37,"")</f>
        <v/>
      </c>
      <c r="AL92" s="113" t="str">
        <f>IF($B37='3.Matrices'!$J$22,AL37,"")</f>
        <v/>
      </c>
      <c r="AM92" s="113" t="str">
        <f>IF($B37='3.Matrices'!$J$22,AM37,"")</f>
        <v/>
      </c>
      <c r="AN92" s="113" t="str">
        <f>IF($B37='3.Matrices'!$J$22,AN37,"")</f>
        <v/>
      </c>
      <c r="AO92" s="114" t="str">
        <f>IF($B37='3.Matrices'!$J$22,AO37,"")</f>
        <v/>
      </c>
      <c r="AP92" s="114" t="str">
        <f>IF($B37='3.Matrices'!$J$22,AP37,"")</f>
        <v/>
      </c>
      <c r="AQ92" s="114" t="str">
        <f>IF($B37='3.Matrices'!$J$22,AQ37,"")</f>
        <v/>
      </c>
      <c r="AR92" s="114" t="str">
        <f>IF($B37='3.Matrices'!$J$22,AR37,"")</f>
        <v/>
      </c>
      <c r="AS92" s="114" t="str">
        <f>IF($B37='3.Matrices'!$J$22,AS37,"")</f>
        <v/>
      </c>
      <c r="AT92" s="114" t="str">
        <f>IF($B37='3.Matrices'!$J$22,AT37,"")</f>
        <v/>
      </c>
      <c r="AU92" s="114" t="str">
        <f>IF($B37='3.Matrices'!$J$22,AU37,"")</f>
        <v/>
      </c>
      <c r="AV92" s="114" t="str">
        <f>IF($B37='3.Matrices'!$J$22,AV37,"")</f>
        <v/>
      </c>
      <c r="AW92" s="114" t="str">
        <f>IF($B37='3.Matrices'!$J$22,AW37,"")</f>
        <v/>
      </c>
      <c r="AX92" s="115" t="str">
        <f>IF($B37='3.Matrices'!$J$22,AX37,"")</f>
        <v/>
      </c>
      <c r="AY92" s="115" t="str">
        <f>IF($B37='3.Matrices'!$J$22,AY37,"")</f>
        <v/>
      </c>
      <c r="AZ92" s="115" t="str">
        <f>IF($B37='3.Matrices'!$J$22,AZ37,"")</f>
        <v/>
      </c>
      <c r="BA92" s="115" t="str">
        <f>IF($B37='3.Matrices'!$J$22,BA37,"")</f>
        <v/>
      </c>
      <c r="BB92" s="115" t="str">
        <f>IF($B37='3.Matrices'!$J$22,BB37,"")</f>
        <v/>
      </c>
    </row>
    <row r="93" spans="3:54" x14ac:dyDescent="0.25">
      <c r="C93" s="110" t="str">
        <f t="shared" si="19"/>
        <v>-i</v>
      </c>
      <c r="D93" s="112" t="str">
        <f t="shared" ref="D93:AB93" si="52">IF($B38=$B$61,D38,"")</f>
        <v/>
      </c>
      <c r="E93" s="112" t="str">
        <f t="shared" si="52"/>
        <v/>
      </c>
      <c r="F93" s="112" t="str">
        <f t="shared" si="52"/>
        <v/>
      </c>
      <c r="G93" s="112" t="str">
        <f t="shared" si="52"/>
        <v/>
      </c>
      <c r="H93" s="112" t="str">
        <f t="shared" si="52"/>
        <v/>
      </c>
      <c r="I93" s="112" t="str">
        <f t="shared" si="52"/>
        <v/>
      </c>
      <c r="J93" s="112" t="str">
        <f t="shared" si="52"/>
        <v/>
      </c>
      <c r="K93" s="112" t="str">
        <f t="shared" si="52"/>
        <v/>
      </c>
      <c r="L93" s="112" t="str">
        <f t="shared" si="52"/>
        <v/>
      </c>
      <c r="M93" s="112" t="str">
        <f t="shared" si="52"/>
        <v/>
      </c>
      <c r="N93" s="112" t="str">
        <f t="shared" si="52"/>
        <v/>
      </c>
      <c r="O93" s="112" t="str">
        <f t="shared" si="52"/>
        <v/>
      </c>
      <c r="P93" s="112" t="str">
        <f t="shared" si="52"/>
        <v/>
      </c>
      <c r="Q93" s="112" t="str">
        <f t="shared" si="52"/>
        <v/>
      </c>
      <c r="R93" s="112" t="str">
        <f t="shared" si="52"/>
        <v/>
      </c>
      <c r="S93" s="112" t="str">
        <f t="shared" si="52"/>
        <v/>
      </c>
      <c r="T93" s="112" t="str">
        <f t="shared" si="52"/>
        <v/>
      </c>
      <c r="U93" s="112" t="str">
        <f t="shared" si="52"/>
        <v/>
      </c>
      <c r="V93" s="112" t="str">
        <f t="shared" si="52"/>
        <v/>
      </c>
      <c r="W93" s="112" t="str">
        <f t="shared" si="52"/>
        <v/>
      </c>
      <c r="X93" s="112" t="str">
        <f t="shared" si="52"/>
        <v/>
      </c>
      <c r="Y93" s="112" t="str">
        <f t="shared" si="52"/>
        <v/>
      </c>
      <c r="Z93" s="112" t="str">
        <f t="shared" si="52"/>
        <v/>
      </c>
      <c r="AA93" s="112" t="str">
        <f t="shared" si="52"/>
        <v/>
      </c>
      <c r="AB93" s="112" t="str">
        <f t="shared" si="52"/>
        <v/>
      </c>
      <c r="AC93" s="110" t="str">
        <f t="shared" si="21"/>
        <v>-r</v>
      </c>
      <c r="AD93" s="112" t="str">
        <f>IF($B38='3.Matrices'!$J$22,AD38,"")</f>
        <v/>
      </c>
      <c r="AE93" s="112" t="str">
        <f>IF($B38='3.Matrices'!$J$22,AE38,"")</f>
        <v/>
      </c>
      <c r="AF93" s="112" t="str">
        <f>IF($B38='3.Matrices'!$J$22,AF38,"")</f>
        <v/>
      </c>
      <c r="AG93" s="113" t="str">
        <f>IF($B38='3.Matrices'!$J$22,AG38,"")</f>
        <v/>
      </c>
      <c r="AH93" s="113" t="str">
        <f>IF($B38='3.Matrices'!$J$22,AH38,"")</f>
        <v/>
      </c>
      <c r="AI93" s="113" t="str">
        <f>IF($B38='3.Matrices'!$J$22,AI38,"")</f>
        <v/>
      </c>
      <c r="AJ93" s="113" t="str">
        <f>IF($B38='3.Matrices'!$J$22,AJ38,"")</f>
        <v/>
      </c>
      <c r="AK93" s="113" t="str">
        <f>IF($B38='3.Matrices'!$J$22,AK38,"")</f>
        <v/>
      </c>
      <c r="AL93" s="113" t="str">
        <f>IF($B38='3.Matrices'!$J$22,AL38,"")</f>
        <v/>
      </c>
      <c r="AM93" s="113" t="str">
        <f>IF($B38='3.Matrices'!$J$22,AM38,"")</f>
        <v/>
      </c>
      <c r="AN93" s="113" t="str">
        <f>IF($B38='3.Matrices'!$J$22,AN38,"")</f>
        <v/>
      </c>
      <c r="AO93" s="114" t="str">
        <f>IF($B38='3.Matrices'!$J$22,AO38,"")</f>
        <v/>
      </c>
      <c r="AP93" s="114" t="str">
        <f>IF($B38='3.Matrices'!$J$22,AP38,"")</f>
        <v/>
      </c>
      <c r="AQ93" s="114" t="str">
        <f>IF($B38='3.Matrices'!$J$22,AQ38,"")</f>
        <v/>
      </c>
      <c r="AR93" s="114" t="str">
        <f>IF($B38='3.Matrices'!$J$22,AR38,"")</f>
        <v/>
      </c>
      <c r="AS93" s="114" t="str">
        <f>IF($B38='3.Matrices'!$J$22,AS38,"")</f>
        <v/>
      </c>
      <c r="AT93" s="114" t="str">
        <f>IF($B38='3.Matrices'!$J$22,AT38,"")</f>
        <v/>
      </c>
      <c r="AU93" s="114" t="str">
        <f>IF($B38='3.Matrices'!$J$22,AU38,"")</f>
        <v/>
      </c>
      <c r="AV93" s="114" t="str">
        <f>IF($B38='3.Matrices'!$J$22,AV38,"")</f>
        <v/>
      </c>
      <c r="AW93" s="114" t="str">
        <f>IF($B38='3.Matrices'!$J$22,AW38,"")</f>
        <v/>
      </c>
      <c r="AX93" s="115" t="str">
        <f>IF($B38='3.Matrices'!$J$22,AX38,"")</f>
        <v/>
      </c>
      <c r="AY93" s="115" t="str">
        <f>IF($B38='3.Matrices'!$J$22,AY38,"")</f>
        <v/>
      </c>
      <c r="AZ93" s="115" t="str">
        <f>IF($B38='3.Matrices'!$J$22,AZ38,"")</f>
        <v/>
      </c>
      <c r="BA93" s="115" t="str">
        <f>IF($B38='3.Matrices'!$J$22,BA38,"")</f>
        <v/>
      </c>
      <c r="BB93" s="115" t="str">
        <f>IF($B38='3.Matrices'!$J$22,BB38,"")</f>
        <v/>
      </c>
    </row>
    <row r="94" spans="3:54" x14ac:dyDescent="0.25">
      <c r="C94" s="110" t="str">
        <f t="shared" si="19"/>
        <v>-i</v>
      </c>
      <c r="D94" s="112" t="str">
        <f t="shared" ref="D94:AB94" si="53">IF($B39=$B$61,D39,"")</f>
        <v/>
      </c>
      <c r="E94" s="112" t="str">
        <f t="shared" si="53"/>
        <v/>
      </c>
      <c r="F94" s="112" t="str">
        <f t="shared" si="53"/>
        <v/>
      </c>
      <c r="G94" s="112" t="str">
        <f t="shared" si="53"/>
        <v/>
      </c>
      <c r="H94" s="112" t="str">
        <f t="shared" si="53"/>
        <v/>
      </c>
      <c r="I94" s="112" t="str">
        <f t="shared" si="53"/>
        <v/>
      </c>
      <c r="J94" s="112" t="str">
        <f t="shared" si="53"/>
        <v/>
      </c>
      <c r="K94" s="112" t="str">
        <f t="shared" si="53"/>
        <v/>
      </c>
      <c r="L94" s="112" t="str">
        <f t="shared" si="53"/>
        <v/>
      </c>
      <c r="M94" s="112" t="str">
        <f t="shared" si="53"/>
        <v/>
      </c>
      <c r="N94" s="112" t="str">
        <f t="shared" si="53"/>
        <v/>
      </c>
      <c r="O94" s="112" t="str">
        <f t="shared" si="53"/>
        <v/>
      </c>
      <c r="P94" s="112" t="str">
        <f t="shared" si="53"/>
        <v/>
      </c>
      <c r="Q94" s="112" t="str">
        <f t="shared" si="53"/>
        <v/>
      </c>
      <c r="R94" s="112" t="str">
        <f t="shared" si="53"/>
        <v/>
      </c>
      <c r="S94" s="112" t="str">
        <f t="shared" si="53"/>
        <v/>
      </c>
      <c r="T94" s="112" t="str">
        <f t="shared" si="53"/>
        <v/>
      </c>
      <c r="U94" s="112" t="str">
        <f t="shared" si="53"/>
        <v/>
      </c>
      <c r="V94" s="112" t="str">
        <f t="shared" si="53"/>
        <v/>
      </c>
      <c r="W94" s="112" t="str">
        <f t="shared" si="53"/>
        <v/>
      </c>
      <c r="X94" s="112" t="str">
        <f t="shared" si="53"/>
        <v/>
      </c>
      <c r="Y94" s="112" t="str">
        <f t="shared" si="53"/>
        <v/>
      </c>
      <c r="Z94" s="112" t="str">
        <f t="shared" si="53"/>
        <v/>
      </c>
      <c r="AA94" s="112" t="str">
        <f t="shared" si="53"/>
        <v/>
      </c>
      <c r="AB94" s="112" t="str">
        <f t="shared" si="53"/>
        <v/>
      </c>
      <c r="AC94" s="110" t="str">
        <f t="shared" si="21"/>
        <v>-r</v>
      </c>
      <c r="AD94" s="112" t="str">
        <f>IF($B39='3.Matrices'!$J$22,AD39,"")</f>
        <v/>
      </c>
      <c r="AE94" s="112" t="str">
        <f>IF($B39='3.Matrices'!$J$22,AE39,"")</f>
        <v/>
      </c>
      <c r="AF94" s="112" t="str">
        <f>IF($B39='3.Matrices'!$J$22,AF39,"")</f>
        <v/>
      </c>
      <c r="AG94" s="113" t="str">
        <f>IF($B39='3.Matrices'!$J$22,AG39,"")</f>
        <v/>
      </c>
      <c r="AH94" s="113" t="str">
        <f>IF($B39='3.Matrices'!$J$22,AH39,"")</f>
        <v/>
      </c>
      <c r="AI94" s="113" t="str">
        <f>IF($B39='3.Matrices'!$J$22,AI39,"")</f>
        <v/>
      </c>
      <c r="AJ94" s="113" t="str">
        <f>IF($B39='3.Matrices'!$J$22,AJ39,"")</f>
        <v/>
      </c>
      <c r="AK94" s="113" t="str">
        <f>IF($B39='3.Matrices'!$J$22,AK39,"")</f>
        <v/>
      </c>
      <c r="AL94" s="113" t="str">
        <f>IF($B39='3.Matrices'!$J$22,AL39,"")</f>
        <v/>
      </c>
      <c r="AM94" s="113" t="str">
        <f>IF($B39='3.Matrices'!$J$22,AM39,"")</f>
        <v/>
      </c>
      <c r="AN94" s="113" t="str">
        <f>IF($B39='3.Matrices'!$J$22,AN39,"")</f>
        <v/>
      </c>
      <c r="AO94" s="114" t="str">
        <f>IF($B39='3.Matrices'!$J$22,AO39,"")</f>
        <v/>
      </c>
      <c r="AP94" s="114" t="str">
        <f>IF($B39='3.Matrices'!$J$22,AP39,"")</f>
        <v/>
      </c>
      <c r="AQ94" s="114" t="str">
        <f>IF($B39='3.Matrices'!$J$22,AQ39,"")</f>
        <v/>
      </c>
      <c r="AR94" s="114" t="str">
        <f>IF($B39='3.Matrices'!$J$22,AR39,"")</f>
        <v/>
      </c>
      <c r="AS94" s="114" t="str">
        <f>IF($B39='3.Matrices'!$J$22,AS39,"")</f>
        <v/>
      </c>
      <c r="AT94" s="114" t="str">
        <f>IF($B39='3.Matrices'!$J$22,AT39,"")</f>
        <v/>
      </c>
      <c r="AU94" s="114" t="str">
        <f>IF($B39='3.Matrices'!$J$22,AU39,"")</f>
        <v/>
      </c>
      <c r="AV94" s="114" t="str">
        <f>IF($B39='3.Matrices'!$J$22,AV39,"")</f>
        <v/>
      </c>
      <c r="AW94" s="114" t="str">
        <f>IF($B39='3.Matrices'!$J$22,AW39,"")</f>
        <v/>
      </c>
      <c r="AX94" s="115" t="str">
        <f>IF($B39='3.Matrices'!$J$22,AX39,"")</f>
        <v/>
      </c>
      <c r="AY94" s="115" t="str">
        <f>IF($B39='3.Matrices'!$J$22,AY39,"")</f>
        <v/>
      </c>
      <c r="AZ94" s="115" t="str">
        <f>IF($B39='3.Matrices'!$J$22,AZ39,"")</f>
        <v/>
      </c>
      <c r="BA94" s="115" t="str">
        <f>IF($B39='3.Matrices'!$J$22,BA39,"")</f>
        <v/>
      </c>
      <c r="BB94" s="115" t="str">
        <f>IF($B39='3.Matrices'!$J$22,BB39,"")</f>
        <v/>
      </c>
    </row>
    <row r="95" spans="3:54" x14ac:dyDescent="0.25">
      <c r="C95" s="110" t="str">
        <f t="shared" si="19"/>
        <v>-i</v>
      </c>
      <c r="D95" s="112" t="str">
        <f t="shared" ref="D95:AB95" si="54">IF($B40=$B$61,D40,"")</f>
        <v/>
      </c>
      <c r="E95" s="112" t="str">
        <f t="shared" si="54"/>
        <v/>
      </c>
      <c r="F95" s="112" t="str">
        <f t="shared" si="54"/>
        <v/>
      </c>
      <c r="G95" s="112" t="str">
        <f t="shared" si="54"/>
        <v/>
      </c>
      <c r="H95" s="112" t="str">
        <f t="shared" si="54"/>
        <v/>
      </c>
      <c r="I95" s="112" t="str">
        <f t="shared" si="54"/>
        <v/>
      </c>
      <c r="J95" s="112" t="str">
        <f t="shared" si="54"/>
        <v/>
      </c>
      <c r="K95" s="112" t="str">
        <f t="shared" si="54"/>
        <v/>
      </c>
      <c r="L95" s="112" t="str">
        <f t="shared" si="54"/>
        <v/>
      </c>
      <c r="M95" s="112" t="str">
        <f t="shared" si="54"/>
        <v/>
      </c>
      <c r="N95" s="112" t="str">
        <f t="shared" si="54"/>
        <v/>
      </c>
      <c r="O95" s="112" t="str">
        <f t="shared" si="54"/>
        <v/>
      </c>
      <c r="P95" s="112" t="str">
        <f t="shared" si="54"/>
        <v/>
      </c>
      <c r="Q95" s="112" t="str">
        <f t="shared" si="54"/>
        <v/>
      </c>
      <c r="R95" s="112" t="str">
        <f t="shared" si="54"/>
        <v/>
      </c>
      <c r="S95" s="112" t="str">
        <f t="shared" si="54"/>
        <v/>
      </c>
      <c r="T95" s="112" t="str">
        <f t="shared" si="54"/>
        <v/>
      </c>
      <c r="U95" s="112" t="str">
        <f t="shared" si="54"/>
        <v/>
      </c>
      <c r="V95" s="112" t="str">
        <f t="shared" si="54"/>
        <v/>
      </c>
      <c r="W95" s="112" t="str">
        <f t="shared" si="54"/>
        <v/>
      </c>
      <c r="X95" s="112" t="str">
        <f t="shared" si="54"/>
        <v/>
      </c>
      <c r="Y95" s="112" t="str">
        <f t="shared" si="54"/>
        <v/>
      </c>
      <c r="Z95" s="112" t="str">
        <f t="shared" si="54"/>
        <v/>
      </c>
      <c r="AA95" s="112" t="str">
        <f t="shared" si="54"/>
        <v/>
      </c>
      <c r="AB95" s="112" t="str">
        <f t="shared" si="54"/>
        <v/>
      </c>
      <c r="AC95" s="110" t="str">
        <f t="shared" si="21"/>
        <v>-r</v>
      </c>
      <c r="AD95" s="112" t="str">
        <f>IF($B40='3.Matrices'!$J$22,AD40,"")</f>
        <v/>
      </c>
      <c r="AE95" s="112" t="str">
        <f>IF($B40='3.Matrices'!$J$22,AE40,"")</f>
        <v/>
      </c>
      <c r="AF95" s="112" t="str">
        <f>IF($B40='3.Matrices'!$J$22,AF40,"")</f>
        <v/>
      </c>
      <c r="AG95" s="113" t="str">
        <f>IF($B40='3.Matrices'!$J$22,AG40,"")</f>
        <v/>
      </c>
      <c r="AH95" s="113" t="str">
        <f>IF($B40='3.Matrices'!$J$22,AH40,"")</f>
        <v/>
      </c>
      <c r="AI95" s="113" t="str">
        <f>IF($B40='3.Matrices'!$J$22,AI40,"")</f>
        <v/>
      </c>
      <c r="AJ95" s="113" t="str">
        <f>IF($B40='3.Matrices'!$J$22,AJ40,"")</f>
        <v/>
      </c>
      <c r="AK95" s="113" t="str">
        <f>IF($B40='3.Matrices'!$J$22,AK40,"")</f>
        <v/>
      </c>
      <c r="AL95" s="113" t="str">
        <f>IF($B40='3.Matrices'!$J$22,AL40,"")</f>
        <v/>
      </c>
      <c r="AM95" s="113" t="str">
        <f>IF($B40='3.Matrices'!$J$22,AM40,"")</f>
        <v/>
      </c>
      <c r="AN95" s="113" t="str">
        <f>IF($B40='3.Matrices'!$J$22,AN40,"")</f>
        <v/>
      </c>
      <c r="AO95" s="114" t="str">
        <f>IF($B40='3.Matrices'!$J$22,AO40,"")</f>
        <v/>
      </c>
      <c r="AP95" s="114" t="str">
        <f>IF($B40='3.Matrices'!$J$22,AP40,"")</f>
        <v/>
      </c>
      <c r="AQ95" s="114" t="str">
        <f>IF($B40='3.Matrices'!$J$22,AQ40,"")</f>
        <v/>
      </c>
      <c r="AR95" s="114" t="str">
        <f>IF($B40='3.Matrices'!$J$22,AR40,"")</f>
        <v/>
      </c>
      <c r="AS95" s="114" t="str">
        <f>IF($B40='3.Matrices'!$J$22,AS40,"")</f>
        <v/>
      </c>
      <c r="AT95" s="114" t="str">
        <f>IF($B40='3.Matrices'!$J$22,AT40,"")</f>
        <v/>
      </c>
      <c r="AU95" s="114" t="str">
        <f>IF($B40='3.Matrices'!$J$22,AU40,"")</f>
        <v/>
      </c>
      <c r="AV95" s="114" t="str">
        <f>IF($B40='3.Matrices'!$J$22,AV40,"")</f>
        <v/>
      </c>
      <c r="AW95" s="114" t="str">
        <f>IF($B40='3.Matrices'!$J$22,AW40,"")</f>
        <v/>
      </c>
      <c r="AX95" s="115" t="str">
        <f>IF($B40='3.Matrices'!$J$22,AX40,"")</f>
        <v/>
      </c>
      <c r="AY95" s="115" t="str">
        <f>IF($B40='3.Matrices'!$J$22,AY40,"")</f>
        <v/>
      </c>
      <c r="AZ95" s="115" t="str">
        <f>IF($B40='3.Matrices'!$J$22,AZ40,"")</f>
        <v/>
      </c>
      <c r="BA95" s="115" t="str">
        <f>IF($B40='3.Matrices'!$J$22,BA40,"")</f>
        <v/>
      </c>
      <c r="BB95" s="115" t="str">
        <f>IF($B40='3.Matrices'!$J$22,BB40,"")</f>
        <v/>
      </c>
    </row>
    <row r="96" spans="3:54" x14ac:dyDescent="0.25">
      <c r="C96" s="110" t="str">
        <f t="shared" si="19"/>
        <v>-i</v>
      </c>
      <c r="D96" s="112" t="str">
        <f t="shared" ref="D96:AB96" si="55">IF($B41=$B$61,D41,"")</f>
        <v/>
      </c>
      <c r="E96" s="112" t="str">
        <f t="shared" si="55"/>
        <v/>
      </c>
      <c r="F96" s="112" t="str">
        <f t="shared" si="55"/>
        <v/>
      </c>
      <c r="G96" s="112" t="str">
        <f t="shared" si="55"/>
        <v/>
      </c>
      <c r="H96" s="112" t="str">
        <f t="shared" si="55"/>
        <v/>
      </c>
      <c r="I96" s="112" t="str">
        <f t="shared" si="55"/>
        <v/>
      </c>
      <c r="J96" s="112" t="str">
        <f t="shared" si="55"/>
        <v/>
      </c>
      <c r="K96" s="112" t="str">
        <f t="shared" si="55"/>
        <v/>
      </c>
      <c r="L96" s="112" t="str">
        <f t="shared" si="55"/>
        <v/>
      </c>
      <c r="M96" s="112" t="str">
        <f t="shared" si="55"/>
        <v/>
      </c>
      <c r="N96" s="112" t="str">
        <f t="shared" si="55"/>
        <v/>
      </c>
      <c r="O96" s="112" t="str">
        <f t="shared" si="55"/>
        <v/>
      </c>
      <c r="P96" s="112" t="str">
        <f t="shared" si="55"/>
        <v/>
      </c>
      <c r="Q96" s="112" t="str">
        <f t="shared" si="55"/>
        <v/>
      </c>
      <c r="R96" s="112" t="str">
        <f t="shared" si="55"/>
        <v/>
      </c>
      <c r="S96" s="112" t="str">
        <f t="shared" si="55"/>
        <v/>
      </c>
      <c r="T96" s="112" t="str">
        <f t="shared" si="55"/>
        <v/>
      </c>
      <c r="U96" s="112" t="str">
        <f t="shared" si="55"/>
        <v/>
      </c>
      <c r="V96" s="112" t="str">
        <f t="shared" si="55"/>
        <v/>
      </c>
      <c r="W96" s="112" t="str">
        <f t="shared" si="55"/>
        <v/>
      </c>
      <c r="X96" s="112" t="str">
        <f t="shared" si="55"/>
        <v/>
      </c>
      <c r="Y96" s="112" t="str">
        <f t="shared" si="55"/>
        <v/>
      </c>
      <c r="Z96" s="112" t="str">
        <f t="shared" si="55"/>
        <v/>
      </c>
      <c r="AA96" s="112" t="str">
        <f t="shared" si="55"/>
        <v/>
      </c>
      <c r="AB96" s="112" t="str">
        <f t="shared" si="55"/>
        <v/>
      </c>
      <c r="AC96" s="110" t="str">
        <f t="shared" si="21"/>
        <v>-r</v>
      </c>
      <c r="AD96" s="112" t="str">
        <f>IF($B41='3.Matrices'!$J$22,AD41,"")</f>
        <v/>
      </c>
      <c r="AE96" s="112" t="str">
        <f>IF($B41='3.Matrices'!$J$22,AE41,"")</f>
        <v/>
      </c>
      <c r="AF96" s="112" t="str">
        <f>IF($B41='3.Matrices'!$J$22,AF41,"")</f>
        <v/>
      </c>
      <c r="AG96" s="113" t="str">
        <f>IF($B41='3.Matrices'!$J$22,AG41,"")</f>
        <v/>
      </c>
      <c r="AH96" s="113" t="str">
        <f>IF($B41='3.Matrices'!$J$22,AH41,"")</f>
        <v/>
      </c>
      <c r="AI96" s="113" t="str">
        <f>IF($B41='3.Matrices'!$J$22,AI41,"")</f>
        <v/>
      </c>
      <c r="AJ96" s="113" t="str">
        <f>IF($B41='3.Matrices'!$J$22,AJ41,"")</f>
        <v/>
      </c>
      <c r="AK96" s="113" t="str">
        <f>IF($B41='3.Matrices'!$J$22,AK41,"")</f>
        <v/>
      </c>
      <c r="AL96" s="113" t="str">
        <f>IF($B41='3.Matrices'!$J$22,AL41,"")</f>
        <v/>
      </c>
      <c r="AM96" s="113" t="str">
        <f>IF($B41='3.Matrices'!$J$22,AM41,"")</f>
        <v/>
      </c>
      <c r="AN96" s="113" t="str">
        <f>IF($B41='3.Matrices'!$J$22,AN41,"")</f>
        <v/>
      </c>
      <c r="AO96" s="114" t="str">
        <f>IF($B41='3.Matrices'!$J$22,AO41,"")</f>
        <v/>
      </c>
      <c r="AP96" s="114" t="str">
        <f>IF($B41='3.Matrices'!$J$22,AP41,"")</f>
        <v/>
      </c>
      <c r="AQ96" s="114" t="str">
        <f>IF($B41='3.Matrices'!$J$22,AQ41,"")</f>
        <v/>
      </c>
      <c r="AR96" s="114" t="str">
        <f>IF($B41='3.Matrices'!$J$22,AR41,"")</f>
        <v/>
      </c>
      <c r="AS96" s="114" t="str">
        <f>IF($B41='3.Matrices'!$J$22,AS41,"")</f>
        <v/>
      </c>
      <c r="AT96" s="114" t="str">
        <f>IF($B41='3.Matrices'!$J$22,AT41,"")</f>
        <v/>
      </c>
      <c r="AU96" s="114" t="str">
        <f>IF($B41='3.Matrices'!$J$22,AU41,"")</f>
        <v/>
      </c>
      <c r="AV96" s="114" t="str">
        <f>IF($B41='3.Matrices'!$J$22,AV41,"")</f>
        <v/>
      </c>
      <c r="AW96" s="114" t="str">
        <f>IF($B41='3.Matrices'!$J$22,AW41,"")</f>
        <v/>
      </c>
      <c r="AX96" s="115" t="str">
        <f>IF($B41='3.Matrices'!$J$22,AX41,"")</f>
        <v/>
      </c>
      <c r="AY96" s="115" t="str">
        <f>IF($B41='3.Matrices'!$J$22,AY41,"")</f>
        <v/>
      </c>
      <c r="AZ96" s="115" t="str">
        <f>IF($B41='3.Matrices'!$J$22,AZ41,"")</f>
        <v/>
      </c>
      <c r="BA96" s="115" t="str">
        <f>IF($B41='3.Matrices'!$J$22,BA41,"")</f>
        <v/>
      </c>
      <c r="BB96" s="115" t="str">
        <f>IF($B41='3.Matrices'!$J$22,BB41,"")</f>
        <v/>
      </c>
    </row>
    <row r="97" spans="3:54" x14ac:dyDescent="0.25">
      <c r="C97" s="110" t="str">
        <f t="shared" si="19"/>
        <v>-i</v>
      </c>
      <c r="D97" s="112" t="str">
        <f t="shared" ref="D97:AB97" si="56">IF($B42=$B$61,D42,"")</f>
        <v/>
      </c>
      <c r="E97" s="112" t="str">
        <f t="shared" si="56"/>
        <v/>
      </c>
      <c r="F97" s="112" t="str">
        <f t="shared" si="56"/>
        <v/>
      </c>
      <c r="G97" s="112" t="str">
        <f t="shared" si="56"/>
        <v/>
      </c>
      <c r="H97" s="112" t="str">
        <f t="shared" si="56"/>
        <v/>
      </c>
      <c r="I97" s="112" t="str">
        <f t="shared" si="56"/>
        <v/>
      </c>
      <c r="J97" s="112" t="str">
        <f t="shared" si="56"/>
        <v/>
      </c>
      <c r="K97" s="112" t="str">
        <f t="shared" si="56"/>
        <v/>
      </c>
      <c r="L97" s="112" t="str">
        <f t="shared" si="56"/>
        <v/>
      </c>
      <c r="M97" s="112" t="str">
        <f t="shared" si="56"/>
        <v/>
      </c>
      <c r="N97" s="112" t="str">
        <f t="shared" si="56"/>
        <v/>
      </c>
      <c r="O97" s="112" t="str">
        <f t="shared" si="56"/>
        <v/>
      </c>
      <c r="P97" s="112" t="str">
        <f t="shared" si="56"/>
        <v/>
      </c>
      <c r="Q97" s="112" t="str">
        <f t="shared" si="56"/>
        <v/>
      </c>
      <c r="R97" s="112" t="str">
        <f t="shared" si="56"/>
        <v/>
      </c>
      <c r="S97" s="112" t="str">
        <f t="shared" si="56"/>
        <v/>
      </c>
      <c r="T97" s="112" t="str">
        <f t="shared" si="56"/>
        <v/>
      </c>
      <c r="U97" s="112" t="str">
        <f t="shared" si="56"/>
        <v/>
      </c>
      <c r="V97" s="112" t="str">
        <f t="shared" si="56"/>
        <v/>
      </c>
      <c r="W97" s="112" t="str">
        <f t="shared" si="56"/>
        <v/>
      </c>
      <c r="X97" s="112" t="str">
        <f t="shared" si="56"/>
        <v/>
      </c>
      <c r="Y97" s="112" t="str">
        <f t="shared" si="56"/>
        <v/>
      </c>
      <c r="Z97" s="112" t="str">
        <f t="shared" si="56"/>
        <v/>
      </c>
      <c r="AA97" s="112" t="str">
        <f t="shared" si="56"/>
        <v/>
      </c>
      <c r="AB97" s="112" t="str">
        <f t="shared" si="56"/>
        <v/>
      </c>
      <c r="AC97" s="110" t="str">
        <f t="shared" si="21"/>
        <v>-r</v>
      </c>
      <c r="AD97" s="112" t="str">
        <f>IF($B42='3.Matrices'!$J$22,AD42,"")</f>
        <v/>
      </c>
      <c r="AE97" s="112" t="str">
        <f>IF($B42='3.Matrices'!$J$22,AE42,"")</f>
        <v/>
      </c>
      <c r="AF97" s="112" t="str">
        <f>IF($B42='3.Matrices'!$J$22,AF42,"")</f>
        <v/>
      </c>
      <c r="AG97" s="113" t="str">
        <f>IF($B42='3.Matrices'!$J$22,AG42,"")</f>
        <v/>
      </c>
      <c r="AH97" s="113" t="str">
        <f>IF($B42='3.Matrices'!$J$22,AH42,"")</f>
        <v/>
      </c>
      <c r="AI97" s="113" t="str">
        <f>IF($B42='3.Matrices'!$J$22,AI42,"")</f>
        <v/>
      </c>
      <c r="AJ97" s="113" t="str">
        <f>IF($B42='3.Matrices'!$J$22,AJ42,"")</f>
        <v/>
      </c>
      <c r="AK97" s="113" t="str">
        <f>IF($B42='3.Matrices'!$J$22,AK42,"")</f>
        <v/>
      </c>
      <c r="AL97" s="113" t="str">
        <f>IF($B42='3.Matrices'!$J$22,AL42,"")</f>
        <v/>
      </c>
      <c r="AM97" s="113" t="str">
        <f>IF($B42='3.Matrices'!$J$22,AM42,"")</f>
        <v/>
      </c>
      <c r="AN97" s="113" t="str">
        <f>IF($B42='3.Matrices'!$J$22,AN42,"")</f>
        <v/>
      </c>
      <c r="AO97" s="114" t="str">
        <f>IF($B42='3.Matrices'!$J$22,AO42,"")</f>
        <v/>
      </c>
      <c r="AP97" s="114" t="str">
        <f>IF($B42='3.Matrices'!$J$22,AP42,"")</f>
        <v/>
      </c>
      <c r="AQ97" s="114" t="str">
        <f>IF($B42='3.Matrices'!$J$22,AQ42,"")</f>
        <v/>
      </c>
      <c r="AR97" s="114" t="str">
        <f>IF($B42='3.Matrices'!$J$22,AR42,"")</f>
        <v/>
      </c>
      <c r="AS97" s="114" t="str">
        <f>IF($B42='3.Matrices'!$J$22,AS42,"")</f>
        <v/>
      </c>
      <c r="AT97" s="114" t="str">
        <f>IF($B42='3.Matrices'!$J$22,AT42,"")</f>
        <v/>
      </c>
      <c r="AU97" s="114" t="str">
        <f>IF($B42='3.Matrices'!$J$22,AU42,"")</f>
        <v/>
      </c>
      <c r="AV97" s="114" t="str">
        <f>IF($B42='3.Matrices'!$J$22,AV42,"")</f>
        <v/>
      </c>
      <c r="AW97" s="114" t="str">
        <f>IF($B42='3.Matrices'!$J$22,AW42,"")</f>
        <v/>
      </c>
      <c r="AX97" s="115" t="str">
        <f>IF($B42='3.Matrices'!$J$22,AX42,"")</f>
        <v/>
      </c>
      <c r="AY97" s="115" t="str">
        <f>IF($B42='3.Matrices'!$J$22,AY42,"")</f>
        <v/>
      </c>
      <c r="AZ97" s="115" t="str">
        <f>IF($B42='3.Matrices'!$J$22,AZ42,"")</f>
        <v/>
      </c>
      <c r="BA97" s="115" t="str">
        <f>IF($B42='3.Matrices'!$J$22,BA42,"")</f>
        <v/>
      </c>
      <c r="BB97" s="115" t="str">
        <f>IF($B42='3.Matrices'!$J$22,BB42,"")</f>
        <v/>
      </c>
    </row>
    <row r="98" spans="3:54" x14ac:dyDescent="0.25">
      <c r="C98" s="110" t="str">
        <f t="shared" si="19"/>
        <v>-i</v>
      </c>
      <c r="D98" s="112" t="str">
        <f t="shared" ref="D98:AB98" si="57">IF($B43=$B$61,D43,"")</f>
        <v/>
      </c>
      <c r="E98" s="112" t="str">
        <f t="shared" si="57"/>
        <v/>
      </c>
      <c r="F98" s="112" t="str">
        <f t="shared" si="57"/>
        <v/>
      </c>
      <c r="G98" s="112" t="str">
        <f t="shared" si="57"/>
        <v/>
      </c>
      <c r="H98" s="112" t="str">
        <f t="shared" si="57"/>
        <v/>
      </c>
      <c r="I98" s="112" t="str">
        <f t="shared" si="57"/>
        <v/>
      </c>
      <c r="J98" s="112" t="str">
        <f t="shared" si="57"/>
        <v/>
      </c>
      <c r="K98" s="112" t="str">
        <f t="shared" si="57"/>
        <v/>
      </c>
      <c r="L98" s="112" t="str">
        <f t="shared" si="57"/>
        <v/>
      </c>
      <c r="M98" s="112" t="str">
        <f t="shared" si="57"/>
        <v/>
      </c>
      <c r="N98" s="112" t="str">
        <f t="shared" si="57"/>
        <v/>
      </c>
      <c r="O98" s="112" t="str">
        <f t="shared" si="57"/>
        <v/>
      </c>
      <c r="P98" s="112" t="str">
        <f t="shared" si="57"/>
        <v/>
      </c>
      <c r="Q98" s="112" t="str">
        <f t="shared" si="57"/>
        <v/>
      </c>
      <c r="R98" s="112" t="str">
        <f t="shared" si="57"/>
        <v/>
      </c>
      <c r="S98" s="112" t="str">
        <f t="shared" si="57"/>
        <v/>
      </c>
      <c r="T98" s="112" t="str">
        <f t="shared" si="57"/>
        <v/>
      </c>
      <c r="U98" s="112" t="str">
        <f t="shared" si="57"/>
        <v/>
      </c>
      <c r="V98" s="112" t="str">
        <f t="shared" si="57"/>
        <v/>
      </c>
      <c r="W98" s="112" t="str">
        <f t="shared" si="57"/>
        <v/>
      </c>
      <c r="X98" s="112" t="str">
        <f t="shared" si="57"/>
        <v/>
      </c>
      <c r="Y98" s="112" t="str">
        <f t="shared" si="57"/>
        <v/>
      </c>
      <c r="Z98" s="112" t="str">
        <f t="shared" si="57"/>
        <v/>
      </c>
      <c r="AA98" s="112" t="str">
        <f t="shared" si="57"/>
        <v/>
      </c>
      <c r="AB98" s="112" t="str">
        <f t="shared" si="57"/>
        <v/>
      </c>
      <c r="AC98" s="110" t="str">
        <f t="shared" si="21"/>
        <v>-r</v>
      </c>
      <c r="AD98" s="112" t="str">
        <f>IF($B43='3.Matrices'!$J$22,AD43,"")</f>
        <v/>
      </c>
      <c r="AE98" s="112" t="str">
        <f>IF($B43='3.Matrices'!$J$22,AE43,"")</f>
        <v/>
      </c>
      <c r="AF98" s="112" t="str">
        <f>IF($B43='3.Matrices'!$J$22,AF43,"")</f>
        <v/>
      </c>
      <c r="AG98" s="113" t="str">
        <f>IF($B43='3.Matrices'!$J$22,AG43,"")</f>
        <v/>
      </c>
      <c r="AH98" s="113" t="str">
        <f>IF($B43='3.Matrices'!$J$22,AH43,"")</f>
        <v/>
      </c>
      <c r="AI98" s="113" t="str">
        <f>IF($B43='3.Matrices'!$J$22,AI43,"")</f>
        <v/>
      </c>
      <c r="AJ98" s="113" t="str">
        <f>IF($B43='3.Matrices'!$J$22,AJ43,"")</f>
        <v/>
      </c>
      <c r="AK98" s="113" t="str">
        <f>IF($B43='3.Matrices'!$J$22,AK43,"")</f>
        <v/>
      </c>
      <c r="AL98" s="113" t="str">
        <f>IF($B43='3.Matrices'!$J$22,AL43,"")</f>
        <v/>
      </c>
      <c r="AM98" s="113" t="str">
        <f>IF($B43='3.Matrices'!$J$22,AM43,"")</f>
        <v/>
      </c>
      <c r="AN98" s="113" t="str">
        <f>IF($B43='3.Matrices'!$J$22,AN43,"")</f>
        <v/>
      </c>
      <c r="AO98" s="114" t="str">
        <f>IF($B43='3.Matrices'!$J$22,AO43,"")</f>
        <v/>
      </c>
      <c r="AP98" s="114" t="str">
        <f>IF($B43='3.Matrices'!$J$22,AP43,"")</f>
        <v/>
      </c>
      <c r="AQ98" s="114" t="str">
        <f>IF($B43='3.Matrices'!$J$22,AQ43,"")</f>
        <v/>
      </c>
      <c r="AR98" s="114" t="str">
        <f>IF($B43='3.Matrices'!$J$22,AR43,"")</f>
        <v/>
      </c>
      <c r="AS98" s="114" t="str">
        <f>IF($B43='3.Matrices'!$J$22,AS43,"")</f>
        <v/>
      </c>
      <c r="AT98" s="114" t="str">
        <f>IF($B43='3.Matrices'!$J$22,AT43,"")</f>
        <v/>
      </c>
      <c r="AU98" s="114" t="str">
        <f>IF($B43='3.Matrices'!$J$22,AU43,"")</f>
        <v/>
      </c>
      <c r="AV98" s="114" t="str">
        <f>IF($B43='3.Matrices'!$J$22,AV43,"")</f>
        <v/>
      </c>
      <c r="AW98" s="114" t="str">
        <f>IF($B43='3.Matrices'!$J$22,AW43,"")</f>
        <v/>
      </c>
      <c r="AX98" s="115" t="str">
        <f>IF($B43='3.Matrices'!$J$22,AX43,"")</f>
        <v/>
      </c>
      <c r="AY98" s="115" t="str">
        <f>IF($B43='3.Matrices'!$J$22,AY43,"")</f>
        <v/>
      </c>
      <c r="AZ98" s="115" t="str">
        <f>IF($B43='3.Matrices'!$J$22,AZ43,"")</f>
        <v/>
      </c>
      <c r="BA98" s="115" t="str">
        <f>IF($B43='3.Matrices'!$J$22,BA43,"")</f>
        <v/>
      </c>
      <c r="BB98" s="115" t="str">
        <f>IF($B43='3.Matrices'!$J$22,BB43,"")</f>
        <v/>
      </c>
    </row>
    <row r="99" spans="3:54" x14ac:dyDescent="0.25">
      <c r="C99" s="110" t="str">
        <f t="shared" si="19"/>
        <v>-i</v>
      </c>
      <c r="D99" s="112" t="str">
        <f t="shared" ref="D99:AB99" si="58">IF($B44=$B$61,D44,"")</f>
        <v/>
      </c>
      <c r="E99" s="112" t="str">
        <f t="shared" si="58"/>
        <v/>
      </c>
      <c r="F99" s="112" t="str">
        <f t="shared" si="58"/>
        <v/>
      </c>
      <c r="G99" s="112" t="str">
        <f t="shared" si="58"/>
        <v/>
      </c>
      <c r="H99" s="112" t="str">
        <f t="shared" si="58"/>
        <v/>
      </c>
      <c r="I99" s="112" t="str">
        <f t="shared" si="58"/>
        <v/>
      </c>
      <c r="J99" s="112" t="str">
        <f t="shared" si="58"/>
        <v/>
      </c>
      <c r="K99" s="112" t="str">
        <f t="shared" si="58"/>
        <v/>
      </c>
      <c r="L99" s="112" t="str">
        <f t="shared" si="58"/>
        <v/>
      </c>
      <c r="M99" s="112" t="str">
        <f t="shared" si="58"/>
        <v/>
      </c>
      <c r="N99" s="112" t="str">
        <f t="shared" si="58"/>
        <v/>
      </c>
      <c r="O99" s="112" t="str">
        <f t="shared" si="58"/>
        <v/>
      </c>
      <c r="P99" s="112" t="str">
        <f t="shared" si="58"/>
        <v/>
      </c>
      <c r="Q99" s="112" t="str">
        <f t="shared" si="58"/>
        <v/>
      </c>
      <c r="R99" s="112" t="str">
        <f t="shared" si="58"/>
        <v/>
      </c>
      <c r="S99" s="112" t="str">
        <f t="shared" si="58"/>
        <v/>
      </c>
      <c r="T99" s="112" t="str">
        <f t="shared" si="58"/>
        <v/>
      </c>
      <c r="U99" s="112" t="str">
        <f t="shared" si="58"/>
        <v/>
      </c>
      <c r="V99" s="112" t="str">
        <f t="shared" si="58"/>
        <v/>
      </c>
      <c r="W99" s="112" t="str">
        <f t="shared" si="58"/>
        <v/>
      </c>
      <c r="X99" s="112" t="str">
        <f t="shared" si="58"/>
        <v/>
      </c>
      <c r="Y99" s="112" t="str">
        <f t="shared" si="58"/>
        <v/>
      </c>
      <c r="Z99" s="112" t="str">
        <f t="shared" si="58"/>
        <v/>
      </c>
      <c r="AA99" s="112" t="str">
        <f t="shared" si="58"/>
        <v/>
      </c>
      <c r="AB99" s="112" t="str">
        <f t="shared" si="58"/>
        <v/>
      </c>
      <c r="AC99" s="110" t="str">
        <f t="shared" si="21"/>
        <v>-r</v>
      </c>
      <c r="AD99" s="112" t="str">
        <f>IF($B44='3.Matrices'!$J$22,AD44,"")</f>
        <v/>
      </c>
      <c r="AE99" s="112" t="str">
        <f>IF($B44='3.Matrices'!$J$22,AE44,"")</f>
        <v/>
      </c>
      <c r="AF99" s="112" t="str">
        <f>IF($B44='3.Matrices'!$J$22,AF44,"")</f>
        <v/>
      </c>
      <c r="AG99" s="113" t="str">
        <f>IF($B44='3.Matrices'!$J$22,AG44,"")</f>
        <v/>
      </c>
      <c r="AH99" s="113" t="str">
        <f>IF($B44='3.Matrices'!$J$22,AH44,"")</f>
        <v/>
      </c>
      <c r="AI99" s="113" t="str">
        <f>IF($B44='3.Matrices'!$J$22,AI44,"")</f>
        <v/>
      </c>
      <c r="AJ99" s="113" t="str">
        <f>IF($B44='3.Matrices'!$J$22,AJ44,"")</f>
        <v/>
      </c>
      <c r="AK99" s="113" t="str">
        <f>IF($B44='3.Matrices'!$J$22,AK44,"")</f>
        <v/>
      </c>
      <c r="AL99" s="113" t="str">
        <f>IF($B44='3.Matrices'!$J$22,AL44,"")</f>
        <v/>
      </c>
      <c r="AM99" s="113" t="str">
        <f>IF($B44='3.Matrices'!$J$22,AM44,"")</f>
        <v/>
      </c>
      <c r="AN99" s="113" t="str">
        <f>IF($B44='3.Matrices'!$J$22,AN44,"")</f>
        <v/>
      </c>
      <c r="AO99" s="114" t="str">
        <f>IF($B44='3.Matrices'!$J$22,AO44,"")</f>
        <v/>
      </c>
      <c r="AP99" s="114" t="str">
        <f>IF($B44='3.Matrices'!$J$22,AP44,"")</f>
        <v/>
      </c>
      <c r="AQ99" s="114" t="str">
        <f>IF($B44='3.Matrices'!$J$22,AQ44,"")</f>
        <v/>
      </c>
      <c r="AR99" s="114" t="str">
        <f>IF($B44='3.Matrices'!$J$22,AR44,"")</f>
        <v/>
      </c>
      <c r="AS99" s="114" t="str">
        <f>IF($B44='3.Matrices'!$J$22,AS44,"")</f>
        <v/>
      </c>
      <c r="AT99" s="114" t="str">
        <f>IF($B44='3.Matrices'!$J$22,AT44,"")</f>
        <v/>
      </c>
      <c r="AU99" s="114" t="str">
        <f>IF($B44='3.Matrices'!$J$22,AU44,"")</f>
        <v/>
      </c>
      <c r="AV99" s="114" t="str">
        <f>IF($B44='3.Matrices'!$J$22,AV44,"")</f>
        <v/>
      </c>
      <c r="AW99" s="114" t="str">
        <f>IF($B44='3.Matrices'!$J$22,AW44,"")</f>
        <v/>
      </c>
      <c r="AX99" s="115" t="str">
        <f>IF($B44='3.Matrices'!$J$22,AX44,"")</f>
        <v/>
      </c>
      <c r="AY99" s="115" t="str">
        <f>IF($B44='3.Matrices'!$J$22,AY44,"")</f>
        <v/>
      </c>
      <c r="AZ99" s="115" t="str">
        <f>IF($B44='3.Matrices'!$J$22,AZ44,"")</f>
        <v/>
      </c>
      <c r="BA99" s="115" t="str">
        <f>IF($B44='3.Matrices'!$J$22,BA44,"")</f>
        <v/>
      </c>
      <c r="BB99" s="115" t="str">
        <f>IF($B44='3.Matrices'!$J$22,BB44,"")</f>
        <v/>
      </c>
    </row>
    <row r="100" spans="3:54" x14ac:dyDescent="0.25">
      <c r="C100" s="110" t="str">
        <f t="shared" si="19"/>
        <v>-i</v>
      </c>
      <c r="D100" s="112" t="str">
        <f t="shared" ref="D100:AB100" si="59">IF($B45=$B$61,D45,"")</f>
        <v/>
      </c>
      <c r="E100" s="112" t="str">
        <f t="shared" si="59"/>
        <v/>
      </c>
      <c r="F100" s="112" t="str">
        <f t="shared" si="59"/>
        <v/>
      </c>
      <c r="G100" s="112" t="str">
        <f t="shared" si="59"/>
        <v/>
      </c>
      <c r="H100" s="112" t="str">
        <f t="shared" si="59"/>
        <v/>
      </c>
      <c r="I100" s="112" t="str">
        <f t="shared" si="59"/>
        <v/>
      </c>
      <c r="J100" s="112" t="str">
        <f t="shared" si="59"/>
        <v/>
      </c>
      <c r="K100" s="112" t="str">
        <f t="shared" si="59"/>
        <v/>
      </c>
      <c r="L100" s="112" t="str">
        <f t="shared" si="59"/>
        <v/>
      </c>
      <c r="M100" s="112" t="str">
        <f t="shared" si="59"/>
        <v/>
      </c>
      <c r="N100" s="112" t="str">
        <f t="shared" si="59"/>
        <v/>
      </c>
      <c r="O100" s="112" t="str">
        <f t="shared" si="59"/>
        <v/>
      </c>
      <c r="P100" s="112" t="str">
        <f t="shared" si="59"/>
        <v/>
      </c>
      <c r="Q100" s="112" t="str">
        <f t="shared" si="59"/>
        <v/>
      </c>
      <c r="R100" s="112" t="str">
        <f t="shared" si="59"/>
        <v/>
      </c>
      <c r="S100" s="112" t="str">
        <f t="shared" si="59"/>
        <v/>
      </c>
      <c r="T100" s="112" t="str">
        <f t="shared" si="59"/>
        <v/>
      </c>
      <c r="U100" s="112" t="str">
        <f t="shared" si="59"/>
        <v/>
      </c>
      <c r="V100" s="112" t="str">
        <f t="shared" si="59"/>
        <v/>
      </c>
      <c r="W100" s="112" t="str">
        <f t="shared" si="59"/>
        <v/>
      </c>
      <c r="X100" s="112" t="str">
        <f t="shared" si="59"/>
        <v/>
      </c>
      <c r="Y100" s="112" t="str">
        <f t="shared" si="59"/>
        <v/>
      </c>
      <c r="Z100" s="112" t="str">
        <f t="shared" si="59"/>
        <v/>
      </c>
      <c r="AA100" s="112" t="str">
        <f t="shared" si="59"/>
        <v/>
      </c>
      <c r="AB100" s="112" t="str">
        <f t="shared" si="59"/>
        <v/>
      </c>
      <c r="AC100" s="110" t="str">
        <f t="shared" si="21"/>
        <v>-r</v>
      </c>
      <c r="AD100" s="112" t="str">
        <f>IF($B45='3.Matrices'!$J$22,AD45,"")</f>
        <v/>
      </c>
      <c r="AE100" s="112" t="str">
        <f>IF($B45='3.Matrices'!$J$22,AE45,"")</f>
        <v/>
      </c>
      <c r="AF100" s="112" t="str">
        <f>IF($B45='3.Matrices'!$J$22,AF45,"")</f>
        <v/>
      </c>
      <c r="AG100" s="113" t="str">
        <f>IF($B45='3.Matrices'!$J$22,AG45,"")</f>
        <v/>
      </c>
      <c r="AH100" s="113" t="str">
        <f>IF($B45='3.Matrices'!$J$22,AH45,"")</f>
        <v/>
      </c>
      <c r="AI100" s="113" t="str">
        <f>IF($B45='3.Matrices'!$J$22,AI45,"")</f>
        <v/>
      </c>
      <c r="AJ100" s="113" t="str">
        <f>IF($B45='3.Matrices'!$J$22,AJ45,"")</f>
        <v/>
      </c>
      <c r="AK100" s="113" t="str">
        <f>IF($B45='3.Matrices'!$J$22,AK45,"")</f>
        <v/>
      </c>
      <c r="AL100" s="113" t="str">
        <f>IF($B45='3.Matrices'!$J$22,AL45,"")</f>
        <v/>
      </c>
      <c r="AM100" s="113" t="str">
        <f>IF($B45='3.Matrices'!$J$22,AM45,"")</f>
        <v/>
      </c>
      <c r="AN100" s="113" t="str">
        <f>IF($B45='3.Matrices'!$J$22,AN45,"")</f>
        <v/>
      </c>
      <c r="AO100" s="114" t="str">
        <f>IF($B45='3.Matrices'!$J$22,AO45,"")</f>
        <v/>
      </c>
      <c r="AP100" s="114" t="str">
        <f>IF($B45='3.Matrices'!$J$22,AP45,"")</f>
        <v/>
      </c>
      <c r="AQ100" s="114" t="str">
        <f>IF($B45='3.Matrices'!$J$22,AQ45,"")</f>
        <v/>
      </c>
      <c r="AR100" s="114" t="str">
        <f>IF($B45='3.Matrices'!$J$22,AR45,"")</f>
        <v/>
      </c>
      <c r="AS100" s="114" t="str">
        <f>IF($B45='3.Matrices'!$J$22,AS45,"")</f>
        <v/>
      </c>
      <c r="AT100" s="114" t="str">
        <f>IF($B45='3.Matrices'!$J$22,AT45,"")</f>
        <v/>
      </c>
      <c r="AU100" s="114" t="str">
        <f>IF($B45='3.Matrices'!$J$22,AU45,"")</f>
        <v/>
      </c>
      <c r="AV100" s="114" t="str">
        <f>IF($B45='3.Matrices'!$J$22,AV45,"")</f>
        <v/>
      </c>
      <c r="AW100" s="114" t="str">
        <f>IF($B45='3.Matrices'!$J$22,AW45,"")</f>
        <v/>
      </c>
      <c r="AX100" s="115" t="str">
        <f>IF($B45='3.Matrices'!$J$22,AX45,"")</f>
        <v/>
      </c>
      <c r="AY100" s="115" t="str">
        <f>IF($B45='3.Matrices'!$J$22,AY45,"")</f>
        <v/>
      </c>
      <c r="AZ100" s="115" t="str">
        <f>IF($B45='3.Matrices'!$J$22,AZ45,"")</f>
        <v/>
      </c>
      <c r="BA100" s="115" t="str">
        <f>IF($B45='3.Matrices'!$J$22,BA45,"")</f>
        <v/>
      </c>
      <c r="BB100" s="115" t="str">
        <f>IF($B45='3.Matrices'!$J$22,BB45,"")</f>
        <v/>
      </c>
    </row>
    <row r="101" spans="3:54" x14ac:dyDescent="0.25">
      <c r="C101" s="110" t="str">
        <f t="shared" si="19"/>
        <v>-i</v>
      </c>
      <c r="D101" s="112" t="str">
        <f t="shared" ref="D101:AB101" si="60">IF($B46=$B$61,D46,"")</f>
        <v/>
      </c>
      <c r="E101" s="112" t="str">
        <f t="shared" si="60"/>
        <v/>
      </c>
      <c r="F101" s="112" t="str">
        <f t="shared" si="60"/>
        <v/>
      </c>
      <c r="G101" s="112" t="str">
        <f t="shared" si="60"/>
        <v/>
      </c>
      <c r="H101" s="112" t="str">
        <f t="shared" si="60"/>
        <v/>
      </c>
      <c r="I101" s="112" t="str">
        <f t="shared" si="60"/>
        <v/>
      </c>
      <c r="J101" s="112" t="str">
        <f t="shared" si="60"/>
        <v/>
      </c>
      <c r="K101" s="112" t="str">
        <f t="shared" si="60"/>
        <v/>
      </c>
      <c r="L101" s="112" t="str">
        <f t="shared" si="60"/>
        <v/>
      </c>
      <c r="M101" s="112" t="str">
        <f t="shared" si="60"/>
        <v/>
      </c>
      <c r="N101" s="112" t="str">
        <f t="shared" si="60"/>
        <v/>
      </c>
      <c r="O101" s="112" t="str">
        <f t="shared" si="60"/>
        <v/>
      </c>
      <c r="P101" s="112" t="str">
        <f t="shared" si="60"/>
        <v/>
      </c>
      <c r="Q101" s="112" t="str">
        <f t="shared" si="60"/>
        <v/>
      </c>
      <c r="R101" s="112" t="str">
        <f t="shared" si="60"/>
        <v/>
      </c>
      <c r="S101" s="112" t="str">
        <f t="shared" si="60"/>
        <v/>
      </c>
      <c r="T101" s="112" t="str">
        <f t="shared" si="60"/>
        <v/>
      </c>
      <c r="U101" s="112" t="str">
        <f t="shared" si="60"/>
        <v/>
      </c>
      <c r="V101" s="112" t="str">
        <f t="shared" si="60"/>
        <v/>
      </c>
      <c r="W101" s="112" t="str">
        <f t="shared" si="60"/>
        <v/>
      </c>
      <c r="X101" s="112" t="str">
        <f t="shared" si="60"/>
        <v/>
      </c>
      <c r="Y101" s="112" t="str">
        <f t="shared" si="60"/>
        <v/>
      </c>
      <c r="Z101" s="112" t="str">
        <f t="shared" si="60"/>
        <v/>
      </c>
      <c r="AA101" s="112" t="str">
        <f t="shared" si="60"/>
        <v/>
      </c>
      <c r="AB101" s="112" t="str">
        <f t="shared" si="60"/>
        <v/>
      </c>
      <c r="AC101" s="110" t="str">
        <f t="shared" si="21"/>
        <v>-r</v>
      </c>
      <c r="AD101" s="112" t="str">
        <f>IF($B46='3.Matrices'!$J$22,AD46,"")</f>
        <v/>
      </c>
      <c r="AE101" s="112" t="str">
        <f>IF($B46='3.Matrices'!$J$22,AE46,"")</f>
        <v/>
      </c>
      <c r="AF101" s="112" t="str">
        <f>IF($B46='3.Matrices'!$J$22,AF46,"")</f>
        <v/>
      </c>
      <c r="AG101" s="113" t="str">
        <f>IF($B46='3.Matrices'!$J$22,AG46,"")</f>
        <v/>
      </c>
      <c r="AH101" s="113" t="str">
        <f>IF($B46='3.Matrices'!$J$22,AH46,"")</f>
        <v/>
      </c>
      <c r="AI101" s="113" t="str">
        <f>IF($B46='3.Matrices'!$J$22,AI46,"")</f>
        <v/>
      </c>
      <c r="AJ101" s="113" t="str">
        <f>IF($B46='3.Matrices'!$J$22,AJ46,"")</f>
        <v/>
      </c>
      <c r="AK101" s="113" t="str">
        <f>IF($B46='3.Matrices'!$J$22,AK46,"")</f>
        <v/>
      </c>
      <c r="AL101" s="113" t="str">
        <f>IF($B46='3.Matrices'!$J$22,AL46,"")</f>
        <v/>
      </c>
      <c r="AM101" s="113" t="str">
        <f>IF($B46='3.Matrices'!$J$22,AM46,"")</f>
        <v/>
      </c>
      <c r="AN101" s="113" t="str">
        <f>IF($B46='3.Matrices'!$J$22,AN46,"")</f>
        <v/>
      </c>
      <c r="AO101" s="114" t="str">
        <f>IF($B46='3.Matrices'!$J$22,AO46,"")</f>
        <v/>
      </c>
      <c r="AP101" s="114" t="str">
        <f>IF($B46='3.Matrices'!$J$22,AP46,"")</f>
        <v/>
      </c>
      <c r="AQ101" s="114" t="str">
        <f>IF($B46='3.Matrices'!$J$22,AQ46,"")</f>
        <v/>
      </c>
      <c r="AR101" s="114" t="str">
        <f>IF($B46='3.Matrices'!$J$22,AR46,"")</f>
        <v/>
      </c>
      <c r="AS101" s="114" t="str">
        <f>IF($B46='3.Matrices'!$J$22,AS46,"")</f>
        <v/>
      </c>
      <c r="AT101" s="114" t="str">
        <f>IF($B46='3.Matrices'!$J$22,AT46,"")</f>
        <v/>
      </c>
      <c r="AU101" s="114" t="str">
        <f>IF($B46='3.Matrices'!$J$22,AU46,"")</f>
        <v/>
      </c>
      <c r="AV101" s="114" t="str">
        <f>IF($B46='3.Matrices'!$J$22,AV46,"")</f>
        <v/>
      </c>
      <c r="AW101" s="114" t="str">
        <f>IF($B46='3.Matrices'!$J$22,AW46,"")</f>
        <v/>
      </c>
      <c r="AX101" s="115" t="str">
        <f>IF($B46='3.Matrices'!$J$22,AX46,"")</f>
        <v/>
      </c>
      <c r="AY101" s="115" t="str">
        <f>IF($B46='3.Matrices'!$J$22,AY46,"")</f>
        <v/>
      </c>
      <c r="AZ101" s="115" t="str">
        <f>IF($B46='3.Matrices'!$J$22,AZ46,"")</f>
        <v/>
      </c>
      <c r="BA101" s="115" t="str">
        <f>IF($B46='3.Matrices'!$J$22,BA46,"")</f>
        <v/>
      </c>
      <c r="BB101" s="115" t="str">
        <f>IF($B46='3.Matrices'!$J$22,BB46,"")</f>
        <v/>
      </c>
    </row>
    <row r="102" spans="3:54" x14ac:dyDescent="0.25">
      <c r="C102" s="110" t="str">
        <f t="shared" si="19"/>
        <v>-i</v>
      </c>
      <c r="D102" s="112" t="str">
        <f t="shared" ref="D102:AB102" si="61">IF($B47=$B$61,D47,"")</f>
        <v/>
      </c>
      <c r="E102" s="112" t="str">
        <f t="shared" si="61"/>
        <v/>
      </c>
      <c r="F102" s="112" t="str">
        <f t="shared" si="61"/>
        <v/>
      </c>
      <c r="G102" s="112" t="str">
        <f t="shared" si="61"/>
        <v/>
      </c>
      <c r="H102" s="112" t="str">
        <f t="shared" si="61"/>
        <v/>
      </c>
      <c r="I102" s="112" t="str">
        <f t="shared" si="61"/>
        <v/>
      </c>
      <c r="J102" s="112" t="str">
        <f t="shared" si="61"/>
        <v/>
      </c>
      <c r="K102" s="112" t="str">
        <f t="shared" si="61"/>
        <v/>
      </c>
      <c r="L102" s="112" t="str">
        <f t="shared" si="61"/>
        <v/>
      </c>
      <c r="M102" s="112" t="str">
        <f t="shared" si="61"/>
        <v/>
      </c>
      <c r="N102" s="112" t="str">
        <f t="shared" si="61"/>
        <v/>
      </c>
      <c r="O102" s="112" t="str">
        <f t="shared" si="61"/>
        <v/>
      </c>
      <c r="P102" s="112" t="str">
        <f t="shared" si="61"/>
        <v/>
      </c>
      <c r="Q102" s="112" t="str">
        <f t="shared" si="61"/>
        <v/>
      </c>
      <c r="R102" s="112" t="str">
        <f t="shared" si="61"/>
        <v/>
      </c>
      <c r="S102" s="112" t="str">
        <f t="shared" si="61"/>
        <v/>
      </c>
      <c r="T102" s="112" t="str">
        <f t="shared" si="61"/>
        <v/>
      </c>
      <c r="U102" s="112" t="str">
        <f t="shared" si="61"/>
        <v/>
      </c>
      <c r="V102" s="112" t="str">
        <f t="shared" si="61"/>
        <v/>
      </c>
      <c r="W102" s="112" t="str">
        <f t="shared" si="61"/>
        <v/>
      </c>
      <c r="X102" s="112" t="str">
        <f t="shared" si="61"/>
        <v/>
      </c>
      <c r="Y102" s="112" t="str">
        <f t="shared" si="61"/>
        <v/>
      </c>
      <c r="Z102" s="112" t="str">
        <f t="shared" si="61"/>
        <v/>
      </c>
      <c r="AA102" s="112" t="str">
        <f t="shared" si="61"/>
        <v/>
      </c>
      <c r="AB102" s="112" t="str">
        <f t="shared" si="61"/>
        <v/>
      </c>
      <c r="AC102" s="110" t="str">
        <f t="shared" si="21"/>
        <v>-r</v>
      </c>
      <c r="AD102" s="112" t="str">
        <f>IF($B47='3.Matrices'!$J$22,AD47,"")</f>
        <v/>
      </c>
      <c r="AE102" s="112" t="str">
        <f>IF($B47='3.Matrices'!$J$22,AE47,"")</f>
        <v/>
      </c>
      <c r="AF102" s="112" t="str">
        <f>IF($B47='3.Matrices'!$J$22,AF47,"")</f>
        <v/>
      </c>
      <c r="AG102" s="113" t="str">
        <f>IF($B47='3.Matrices'!$J$22,AG47,"")</f>
        <v/>
      </c>
      <c r="AH102" s="113" t="str">
        <f>IF($B47='3.Matrices'!$J$22,AH47,"")</f>
        <v/>
      </c>
      <c r="AI102" s="113" t="str">
        <f>IF($B47='3.Matrices'!$J$22,AI47,"")</f>
        <v/>
      </c>
      <c r="AJ102" s="113" t="str">
        <f>IF($B47='3.Matrices'!$J$22,AJ47,"")</f>
        <v/>
      </c>
      <c r="AK102" s="113" t="str">
        <f>IF($B47='3.Matrices'!$J$22,AK47,"")</f>
        <v/>
      </c>
      <c r="AL102" s="113" t="str">
        <f>IF($B47='3.Matrices'!$J$22,AL47,"")</f>
        <v/>
      </c>
      <c r="AM102" s="113" t="str">
        <f>IF($B47='3.Matrices'!$J$22,AM47,"")</f>
        <v/>
      </c>
      <c r="AN102" s="113" t="str">
        <f>IF($B47='3.Matrices'!$J$22,AN47,"")</f>
        <v/>
      </c>
      <c r="AO102" s="114" t="str">
        <f>IF($B47='3.Matrices'!$J$22,AO47,"")</f>
        <v/>
      </c>
      <c r="AP102" s="114" t="str">
        <f>IF($B47='3.Matrices'!$J$22,AP47,"")</f>
        <v/>
      </c>
      <c r="AQ102" s="114" t="str">
        <f>IF($B47='3.Matrices'!$J$22,AQ47,"")</f>
        <v/>
      </c>
      <c r="AR102" s="114" t="str">
        <f>IF($B47='3.Matrices'!$J$22,AR47,"")</f>
        <v/>
      </c>
      <c r="AS102" s="114" t="str">
        <f>IF($B47='3.Matrices'!$J$22,AS47,"")</f>
        <v/>
      </c>
      <c r="AT102" s="114" t="str">
        <f>IF($B47='3.Matrices'!$J$22,AT47,"")</f>
        <v/>
      </c>
      <c r="AU102" s="114" t="str">
        <f>IF($B47='3.Matrices'!$J$22,AU47,"")</f>
        <v/>
      </c>
      <c r="AV102" s="114" t="str">
        <f>IF($B47='3.Matrices'!$J$22,AV47,"")</f>
        <v/>
      </c>
      <c r="AW102" s="114" t="str">
        <f>IF($B47='3.Matrices'!$J$22,AW47,"")</f>
        <v/>
      </c>
      <c r="AX102" s="115" t="str">
        <f>IF($B47='3.Matrices'!$J$22,AX47,"")</f>
        <v/>
      </c>
      <c r="AY102" s="115" t="str">
        <f>IF($B47='3.Matrices'!$J$22,AY47,"")</f>
        <v/>
      </c>
      <c r="AZ102" s="115" t="str">
        <f>IF($B47='3.Matrices'!$J$22,AZ47,"")</f>
        <v/>
      </c>
      <c r="BA102" s="115" t="str">
        <f>IF($B47='3.Matrices'!$J$22,BA47,"")</f>
        <v/>
      </c>
      <c r="BB102" s="115" t="str">
        <f>IF($B47='3.Matrices'!$J$22,BB47,"")</f>
        <v/>
      </c>
    </row>
    <row r="103" spans="3:54" x14ac:dyDescent="0.25">
      <c r="C103" s="110" t="str">
        <f t="shared" si="19"/>
        <v>-i</v>
      </c>
      <c r="D103" s="112" t="str">
        <f t="shared" ref="D103:AB103" si="62">IF($B48=$B$61,D48,"")</f>
        <v/>
      </c>
      <c r="E103" s="112" t="str">
        <f t="shared" si="62"/>
        <v/>
      </c>
      <c r="F103" s="112" t="str">
        <f t="shared" si="62"/>
        <v/>
      </c>
      <c r="G103" s="112" t="str">
        <f t="shared" si="62"/>
        <v/>
      </c>
      <c r="H103" s="112" t="str">
        <f t="shared" si="62"/>
        <v/>
      </c>
      <c r="I103" s="112" t="str">
        <f t="shared" si="62"/>
        <v/>
      </c>
      <c r="J103" s="112" t="str">
        <f t="shared" si="62"/>
        <v/>
      </c>
      <c r="K103" s="112" t="str">
        <f t="shared" si="62"/>
        <v/>
      </c>
      <c r="L103" s="112" t="str">
        <f t="shared" si="62"/>
        <v/>
      </c>
      <c r="M103" s="112" t="str">
        <f t="shared" si="62"/>
        <v/>
      </c>
      <c r="N103" s="112" t="str">
        <f t="shared" si="62"/>
        <v/>
      </c>
      <c r="O103" s="112" t="str">
        <f t="shared" si="62"/>
        <v/>
      </c>
      <c r="P103" s="112" t="str">
        <f t="shared" si="62"/>
        <v/>
      </c>
      <c r="Q103" s="112" t="str">
        <f t="shared" si="62"/>
        <v/>
      </c>
      <c r="R103" s="112" t="str">
        <f t="shared" si="62"/>
        <v/>
      </c>
      <c r="S103" s="112" t="str">
        <f t="shared" si="62"/>
        <v/>
      </c>
      <c r="T103" s="112" t="str">
        <f t="shared" si="62"/>
        <v/>
      </c>
      <c r="U103" s="112" t="str">
        <f t="shared" si="62"/>
        <v/>
      </c>
      <c r="V103" s="112" t="str">
        <f t="shared" si="62"/>
        <v/>
      </c>
      <c r="W103" s="112" t="str">
        <f t="shared" si="62"/>
        <v/>
      </c>
      <c r="X103" s="112" t="str">
        <f t="shared" si="62"/>
        <v/>
      </c>
      <c r="Y103" s="112" t="str">
        <f t="shared" si="62"/>
        <v/>
      </c>
      <c r="Z103" s="112" t="str">
        <f t="shared" si="62"/>
        <v/>
      </c>
      <c r="AA103" s="112" t="str">
        <f t="shared" si="62"/>
        <v/>
      </c>
      <c r="AB103" s="112" t="str">
        <f t="shared" si="62"/>
        <v/>
      </c>
      <c r="AC103" s="110" t="str">
        <f t="shared" si="21"/>
        <v>-r</v>
      </c>
      <c r="AD103" s="112" t="str">
        <f>IF($B48='3.Matrices'!$J$22,AD48,"")</f>
        <v/>
      </c>
      <c r="AE103" s="112" t="str">
        <f>IF($B48='3.Matrices'!$J$22,AE48,"")</f>
        <v/>
      </c>
      <c r="AF103" s="112" t="str">
        <f>IF($B48='3.Matrices'!$J$22,AF48,"")</f>
        <v/>
      </c>
      <c r="AG103" s="113" t="str">
        <f>IF($B48='3.Matrices'!$J$22,AG48,"")</f>
        <v/>
      </c>
      <c r="AH103" s="113" t="str">
        <f>IF($B48='3.Matrices'!$J$22,AH48,"")</f>
        <v/>
      </c>
      <c r="AI103" s="113" t="str">
        <f>IF($B48='3.Matrices'!$J$22,AI48,"")</f>
        <v/>
      </c>
      <c r="AJ103" s="113" t="str">
        <f>IF($B48='3.Matrices'!$J$22,AJ48,"")</f>
        <v/>
      </c>
      <c r="AK103" s="113" t="str">
        <f>IF($B48='3.Matrices'!$J$22,AK48,"")</f>
        <v/>
      </c>
      <c r="AL103" s="113" t="str">
        <f>IF($B48='3.Matrices'!$J$22,AL48,"")</f>
        <v/>
      </c>
      <c r="AM103" s="113" t="str">
        <f>IF($B48='3.Matrices'!$J$22,AM48,"")</f>
        <v/>
      </c>
      <c r="AN103" s="113" t="str">
        <f>IF($B48='3.Matrices'!$J$22,AN48,"")</f>
        <v/>
      </c>
      <c r="AO103" s="114" t="str">
        <f>IF($B48='3.Matrices'!$J$22,AO48,"")</f>
        <v/>
      </c>
      <c r="AP103" s="114" t="str">
        <f>IF($B48='3.Matrices'!$J$22,AP48,"")</f>
        <v/>
      </c>
      <c r="AQ103" s="114" t="str">
        <f>IF($B48='3.Matrices'!$J$22,AQ48,"")</f>
        <v/>
      </c>
      <c r="AR103" s="114" t="str">
        <f>IF($B48='3.Matrices'!$J$22,AR48,"")</f>
        <v/>
      </c>
      <c r="AS103" s="114" t="str">
        <f>IF($B48='3.Matrices'!$J$22,AS48,"")</f>
        <v/>
      </c>
      <c r="AT103" s="114" t="str">
        <f>IF($B48='3.Matrices'!$J$22,AT48,"")</f>
        <v/>
      </c>
      <c r="AU103" s="114" t="str">
        <f>IF($B48='3.Matrices'!$J$22,AU48,"")</f>
        <v/>
      </c>
      <c r="AV103" s="114" t="str">
        <f>IF($B48='3.Matrices'!$J$22,AV48,"")</f>
        <v/>
      </c>
      <c r="AW103" s="114" t="str">
        <f>IF($B48='3.Matrices'!$J$22,AW48,"")</f>
        <v/>
      </c>
      <c r="AX103" s="115" t="str">
        <f>IF($B48='3.Matrices'!$J$22,AX48,"")</f>
        <v/>
      </c>
      <c r="AY103" s="115" t="str">
        <f>IF($B48='3.Matrices'!$J$22,AY48,"")</f>
        <v/>
      </c>
      <c r="AZ103" s="115" t="str">
        <f>IF($B48='3.Matrices'!$J$22,AZ48,"")</f>
        <v/>
      </c>
      <c r="BA103" s="115" t="str">
        <f>IF($B48='3.Matrices'!$J$22,BA48,"")</f>
        <v/>
      </c>
      <c r="BB103" s="115" t="str">
        <f>IF($B48='3.Matrices'!$J$22,BB48,"")</f>
        <v/>
      </c>
    </row>
    <row r="104" spans="3:54" x14ac:dyDescent="0.25">
      <c r="C104" s="110" t="str">
        <f t="shared" si="19"/>
        <v>-i</v>
      </c>
      <c r="D104" s="112" t="str">
        <f t="shared" ref="D104:AB104" si="63">IF($B49=$B$61,D49,"")</f>
        <v/>
      </c>
      <c r="E104" s="112" t="str">
        <f t="shared" si="63"/>
        <v/>
      </c>
      <c r="F104" s="112" t="str">
        <f t="shared" si="63"/>
        <v/>
      </c>
      <c r="G104" s="112" t="str">
        <f t="shared" si="63"/>
        <v/>
      </c>
      <c r="H104" s="112" t="str">
        <f t="shared" si="63"/>
        <v/>
      </c>
      <c r="I104" s="112" t="str">
        <f t="shared" si="63"/>
        <v/>
      </c>
      <c r="J104" s="112" t="str">
        <f t="shared" si="63"/>
        <v/>
      </c>
      <c r="K104" s="112" t="str">
        <f t="shared" si="63"/>
        <v/>
      </c>
      <c r="L104" s="112" t="str">
        <f t="shared" si="63"/>
        <v/>
      </c>
      <c r="M104" s="112" t="str">
        <f t="shared" si="63"/>
        <v/>
      </c>
      <c r="N104" s="112" t="str">
        <f t="shared" si="63"/>
        <v/>
      </c>
      <c r="O104" s="112" t="str">
        <f t="shared" si="63"/>
        <v/>
      </c>
      <c r="P104" s="112" t="str">
        <f t="shared" si="63"/>
        <v/>
      </c>
      <c r="Q104" s="112" t="str">
        <f t="shared" si="63"/>
        <v/>
      </c>
      <c r="R104" s="112" t="str">
        <f t="shared" si="63"/>
        <v/>
      </c>
      <c r="S104" s="112" t="str">
        <f t="shared" si="63"/>
        <v/>
      </c>
      <c r="T104" s="112" t="str">
        <f t="shared" si="63"/>
        <v/>
      </c>
      <c r="U104" s="112" t="str">
        <f t="shared" si="63"/>
        <v/>
      </c>
      <c r="V104" s="112" t="str">
        <f t="shared" si="63"/>
        <v/>
      </c>
      <c r="W104" s="112" t="str">
        <f t="shared" si="63"/>
        <v/>
      </c>
      <c r="X104" s="112" t="str">
        <f t="shared" si="63"/>
        <v/>
      </c>
      <c r="Y104" s="112" t="str">
        <f t="shared" si="63"/>
        <v/>
      </c>
      <c r="Z104" s="112" t="str">
        <f t="shared" si="63"/>
        <v/>
      </c>
      <c r="AA104" s="112" t="str">
        <f t="shared" si="63"/>
        <v/>
      </c>
      <c r="AB104" s="112" t="str">
        <f t="shared" si="63"/>
        <v/>
      </c>
      <c r="AC104" s="110" t="str">
        <f t="shared" si="21"/>
        <v>-r</v>
      </c>
      <c r="AD104" s="112" t="str">
        <f>IF($B49='3.Matrices'!$J$22,AD49,"")</f>
        <v/>
      </c>
      <c r="AE104" s="112" t="str">
        <f>IF($B49='3.Matrices'!$J$22,AE49,"")</f>
        <v/>
      </c>
      <c r="AF104" s="112" t="str">
        <f>IF($B49='3.Matrices'!$J$22,AF49,"")</f>
        <v/>
      </c>
      <c r="AG104" s="113" t="str">
        <f>IF($B49='3.Matrices'!$J$22,AG49,"")</f>
        <v/>
      </c>
      <c r="AH104" s="113" t="str">
        <f>IF($B49='3.Matrices'!$J$22,AH49,"")</f>
        <v/>
      </c>
      <c r="AI104" s="113" t="str">
        <f>IF($B49='3.Matrices'!$J$22,AI49,"")</f>
        <v/>
      </c>
      <c r="AJ104" s="113" t="str">
        <f>IF($B49='3.Matrices'!$J$22,AJ49,"")</f>
        <v/>
      </c>
      <c r="AK104" s="113" t="str">
        <f>IF($B49='3.Matrices'!$J$22,AK49,"")</f>
        <v/>
      </c>
      <c r="AL104" s="113" t="str">
        <f>IF($B49='3.Matrices'!$J$22,AL49,"")</f>
        <v/>
      </c>
      <c r="AM104" s="113" t="str">
        <f>IF($B49='3.Matrices'!$J$22,AM49,"")</f>
        <v/>
      </c>
      <c r="AN104" s="113" t="str">
        <f>IF($B49='3.Matrices'!$J$22,AN49,"")</f>
        <v/>
      </c>
      <c r="AO104" s="114" t="str">
        <f>IF($B49='3.Matrices'!$J$22,AO49,"")</f>
        <v/>
      </c>
      <c r="AP104" s="114" t="str">
        <f>IF($B49='3.Matrices'!$J$22,AP49,"")</f>
        <v/>
      </c>
      <c r="AQ104" s="114" t="str">
        <f>IF($B49='3.Matrices'!$J$22,AQ49,"")</f>
        <v/>
      </c>
      <c r="AR104" s="114" t="str">
        <f>IF($B49='3.Matrices'!$J$22,AR49,"")</f>
        <v/>
      </c>
      <c r="AS104" s="114" t="str">
        <f>IF($B49='3.Matrices'!$J$22,AS49,"")</f>
        <v/>
      </c>
      <c r="AT104" s="114" t="str">
        <f>IF($B49='3.Matrices'!$J$22,AT49,"")</f>
        <v/>
      </c>
      <c r="AU104" s="114" t="str">
        <f>IF($B49='3.Matrices'!$J$22,AU49,"")</f>
        <v/>
      </c>
      <c r="AV104" s="114" t="str">
        <f>IF($B49='3.Matrices'!$J$22,AV49,"")</f>
        <v/>
      </c>
      <c r="AW104" s="114" t="str">
        <f>IF($B49='3.Matrices'!$J$22,AW49,"")</f>
        <v/>
      </c>
      <c r="AX104" s="115" t="str">
        <f>IF($B49='3.Matrices'!$J$22,AX49,"")</f>
        <v/>
      </c>
      <c r="AY104" s="115" t="str">
        <f>IF($B49='3.Matrices'!$J$22,AY49,"")</f>
        <v/>
      </c>
      <c r="AZ104" s="115" t="str">
        <f>IF($B49='3.Matrices'!$J$22,AZ49,"")</f>
        <v/>
      </c>
      <c r="BA104" s="115" t="str">
        <f>IF($B49='3.Matrices'!$J$22,BA49,"")</f>
        <v/>
      </c>
      <c r="BB104" s="115" t="str">
        <f>IF($B49='3.Matrices'!$J$22,BB49,"")</f>
        <v/>
      </c>
    </row>
    <row r="105" spans="3:54" x14ac:dyDescent="0.25">
      <c r="C105" s="110" t="str">
        <f t="shared" si="19"/>
        <v>-i</v>
      </c>
      <c r="D105" s="112" t="str">
        <f t="shared" ref="D105:AB105" si="64">IF($B50=$B$61,D50,"")</f>
        <v/>
      </c>
      <c r="E105" s="112" t="str">
        <f t="shared" si="64"/>
        <v/>
      </c>
      <c r="F105" s="112" t="str">
        <f t="shared" si="64"/>
        <v/>
      </c>
      <c r="G105" s="112" t="str">
        <f t="shared" si="64"/>
        <v/>
      </c>
      <c r="H105" s="112" t="str">
        <f t="shared" si="64"/>
        <v/>
      </c>
      <c r="I105" s="112" t="str">
        <f t="shared" si="64"/>
        <v/>
      </c>
      <c r="J105" s="112" t="str">
        <f t="shared" si="64"/>
        <v/>
      </c>
      <c r="K105" s="112" t="str">
        <f t="shared" si="64"/>
        <v/>
      </c>
      <c r="L105" s="112" t="str">
        <f t="shared" si="64"/>
        <v/>
      </c>
      <c r="M105" s="112" t="str">
        <f t="shared" si="64"/>
        <v/>
      </c>
      <c r="N105" s="112" t="str">
        <f t="shared" si="64"/>
        <v/>
      </c>
      <c r="O105" s="112" t="str">
        <f t="shared" si="64"/>
        <v/>
      </c>
      <c r="P105" s="112" t="str">
        <f t="shared" si="64"/>
        <v/>
      </c>
      <c r="Q105" s="112" t="str">
        <f t="shared" si="64"/>
        <v/>
      </c>
      <c r="R105" s="112" t="str">
        <f t="shared" si="64"/>
        <v/>
      </c>
      <c r="S105" s="112" t="str">
        <f t="shared" si="64"/>
        <v/>
      </c>
      <c r="T105" s="112" t="str">
        <f t="shared" si="64"/>
        <v/>
      </c>
      <c r="U105" s="112" t="str">
        <f t="shared" si="64"/>
        <v/>
      </c>
      <c r="V105" s="112" t="str">
        <f t="shared" si="64"/>
        <v/>
      </c>
      <c r="W105" s="112" t="str">
        <f t="shared" si="64"/>
        <v/>
      </c>
      <c r="X105" s="112" t="str">
        <f t="shared" si="64"/>
        <v/>
      </c>
      <c r="Y105" s="112" t="str">
        <f t="shared" si="64"/>
        <v/>
      </c>
      <c r="Z105" s="112" t="str">
        <f t="shared" si="64"/>
        <v/>
      </c>
      <c r="AA105" s="112" t="str">
        <f t="shared" si="64"/>
        <v/>
      </c>
      <c r="AB105" s="112" t="str">
        <f t="shared" si="64"/>
        <v/>
      </c>
      <c r="AC105" s="110" t="str">
        <f t="shared" si="21"/>
        <v>-r</v>
      </c>
      <c r="AD105" s="112" t="str">
        <f>IF($B50='3.Matrices'!$J$22,AD50,"")</f>
        <v/>
      </c>
      <c r="AE105" s="112" t="str">
        <f>IF($B50='3.Matrices'!$J$22,AE50,"")</f>
        <v/>
      </c>
      <c r="AF105" s="112" t="str">
        <f>IF($B50='3.Matrices'!$J$22,AF50,"")</f>
        <v/>
      </c>
      <c r="AG105" s="113" t="str">
        <f>IF($B50='3.Matrices'!$J$22,AG50,"")</f>
        <v/>
      </c>
      <c r="AH105" s="113" t="str">
        <f>IF($B50='3.Matrices'!$J$22,AH50,"")</f>
        <v/>
      </c>
      <c r="AI105" s="113" t="str">
        <f>IF($B50='3.Matrices'!$J$22,AI50,"")</f>
        <v/>
      </c>
      <c r="AJ105" s="113" t="str">
        <f>IF($B50='3.Matrices'!$J$22,AJ50,"")</f>
        <v/>
      </c>
      <c r="AK105" s="113" t="str">
        <f>IF($B50='3.Matrices'!$J$22,AK50,"")</f>
        <v/>
      </c>
      <c r="AL105" s="113" t="str">
        <f>IF($B50='3.Matrices'!$J$22,AL50,"")</f>
        <v/>
      </c>
      <c r="AM105" s="113" t="str">
        <f>IF($B50='3.Matrices'!$J$22,AM50,"")</f>
        <v/>
      </c>
      <c r="AN105" s="113" t="str">
        <f>IF($B50='3.Matrices'!$J$22,AN50,"")</f>
        <v/>
      </c>
      <c r="AO105" s="114" t="str">
        <f>IF($B50='3.Matrices'!$J$22,AO50,"")</f>
        <v/>
      </c>
      <c r="AP105" s="114" t="str">
        <f>IF($B50='3.Matrices'!$J$22,AP50,"")</f>
        <v/>
      </c>
      <c r="AQ105" s="114" t="str">
        <f>IF($B50='3.Matrices'!$J$22,AQ50,"")</f>
        <v/>
      </c>
      <c r="AR105" s="114" t="str">
        <f>IF($B50='3.Matrices'!$J$22,AR50,"")</f>
        <v/>
      </c>
      <c r="AS105" s="114" t="str">
        <f>IF($B50='3.Matrices'!$J$22,AS50,"")</f>
        <v/>
      </c>
      <c r="AT105" s="114" t="str">
        <f>IF($B50='3.Matrices'!$J$22,AT50,"")</f>
        <v/>
      </c>
      <c r="AU105" s="114" t="str">
        <f>IF($B50='3.Matrices'!$J$22,AU50,"")</f>
        <v/>
      </c>
      <c r="AV105" s="114" t="str">
        <f>IF($B50='3.Matrices'!$J$22,AV50,"")</f>
        <v/>
      </c>
      <c r="AW105" s="114" t="str">
        <f>IF($B50='3.Matrices'!$J$22,AW50,"")</f>
        <v/>
      </c>
      <c r="AX105" s="115" t="str">
        <f>IF($B50='3.Matrices'!$J$22,AX50,"")</f>
        <v/>
      </c>
      <c r="AY105" s="115" t="str">
        <f>IF($B50='3.Matrices'!$J$22,AY50,"")</f>
        <v/>
      </c>
      <c r="AZ105" s="115" t="str">
        <f>IF($B50='3.Matrices'!$J$22,AZ50,"")</f>
        <v/>
      </c>
      <c r="BA105" s="115" t="str">
        <f>IF($B50='3.Matrices'!$J$22,BA50,"")</f>
        <v/>
      </c>
      <c r="BB105" s="115" t="str">
        <f>IF($B50='3.Matrices'!$J$22,BB50,"")</f>
        <v/>
      </c>
    </row>
    <row r="106" spans="3:54" x14ac:dyDescent="0.25">
      <c r="C106" s="110" t="str">
        <f t="shared" si="19"/>
        <v>-i</v>
      </c>
      <c r="D106" s="112" t="str">
        <f t="shared" ref="D106:AB106" si="65">IF($B51=$B$61,D51,"")</f>
        <v/>
      </c>
      <c r="E106" s="112" t="str">
        <f t="shared" si="65"/>
        <v/>
      </c>
      <c r="F106" s="112" t="str">
        <f t="shared" si="65"/>
        <v/>
      </c>
      <c r="G106" s="112" t="str">
        <f t="shared" si="65"/>
        <v/>
      </c>
      <c r="H106" s="112" t="str">
        <f t="shared" si="65"/>
        <v/>
      </c>
      <c r="I106" s="112" t="str">
        <f t="shared" si="65"/>
        <v/>
      </c>
      <c r="J106" s="112" t="str">
        <f t="shared" si="65"/>
        <v/>
      </c>
      <c r="K106" s="112" t="str">
        <f t="shared" si="65"/>
        <v/>
      </c>
      <c r="L106" s="112" t="str">
        <f t="shared" si="65"/>
        <v/>
      </c>
      <c r="M106" s="112" t="str">
        <f t="shared" si="65"/>
        <v/>
      </c>
      <c r="N106" s="112" t="str">
        <f t="shared" si="65"/>
        <v/>
      </c>
      <c r="O106" s="112" t="str">
        <f t="shared" si="65"/>
        <v/>
      </c>
      <c r="P106" s="112" t="str">
        <f t="shared" si="65"/>
        <v/>
      </c>
      <c r="Q106" s="112" t="str">
        <f t="shared" si="65"/>
        <v/>
      </c>
      <c r="R106" s="112" t="str">
        <f t="shared" si="65"/>
        <v/>
      </c>
      <c r="S106" s="112" t="str">
        <f t="shared" si="65"/>
        <v/>
      </c>
      <c r="T106" s="112" t="str">
        <f t="shared" si="65"/>
        <v/>
      </c>
      <c r="U106" s="112" t="str">
        <f t="shared" si="65"/>
        <v/>
      </c>
      <c r="V106" s="112" t="str">
        <f t="shared" si="65"/>
        <v/>
      </c>
      <c r="W106" s="112" t="str">
        <f t="shared" si="65"/>
        <v/>
      </c>
      <c r="X106" s="112" t="str">
        <f t="shared" si="65"/>
        <v/>
      </c>
      <c r="Y106" s="112" t="str">
        <f t="shared" si="65"/>
        <v/>
      </c>
      <c r="Z106" s="112" t="str">
        <f t="shared" si="65"/>
        <v/>
      </c>
      <c r="AA106" s="112" t="str">
        <f t="shared" si="65"/>
        <v/>
      </c>
      <c r="AB106" s="112" t="str">
        <f t="shared" si="65"/>
        <v/>
      </c>
      <c r="AC106" s="110" t="str">
        <f t="shared" si="21"/>
        <v>-r</v>
      </c>
      <c r="AD106" s="112" t="str">
        <f>IF($B51='3.Matrices'!$J$22,AD51,"")</f>
        <v/>
      </c>
      <c r="AE106" s="112" t="str">
        <f>IF($B51='3.Matrices'!$J$22,AE51,"")</f>
        <v/>
      </c>
      <c r="AF106" s="112" t="str">
        <f>IF($B51='3.Matrices'!$J$22,AF51,"")</f>
        <v/>
      </c>
      <c r="AG106" s="113" t="str">
        <f>IF($B51='3.Matrices'!$J$22,AG51,"")</f>
        <v/>
      </c>
      <c r="AH106" s="113" t="str">
        <f>IF($B51='3.Matrices'!$J$22,AH51,"")</f>
        <v/>
      </c>
      <c r="AI106" s="113" t="str">
        <f>IF($B51='3.Matrices'!$J$22,AI51,"")</f>
        <v/>
      </c>
      <c r="AJ106" s="113" t="str">
        <f>IF($B51='3.Matrices'!$J$22,AJ51,"")</f>
        <v/>
      </c>
      <c r="AK106" s="113" t="str">
        <f>IF($B51='3.Matrices'!$J$22,AK51,"")</f>
        <v/>
      </c>
      <c r="AL106" s="113" t="str">
        <f>IF($B51='3.Matrices'!$J$22,AL51,"")</f>
        <v/>
      </c>
      <c r="AM106" s="113" t="str">
        <f>IF($B51='3.Matrices'!$J$22,AM51,"")</f>
        <v/>
      </c>
      <c r="AN106" s="113" t="str">
        <f>IF($B51='3.Matrices'!$J$22,AN51,"")</f>
        <v/>
      </c>
      <c r="AO106" s="114" t="str">
        <f>IF($B51='3.Matrices'!$J$22,AO51,"")</f>
        <v/>
      </c>
      <c r="AP106" s="114" t="str">
        <f>IF($B51='3.Matrices'!$J$22,AP51,"")</f>
        <v/>
      </c>
      <c r="AQ106" s="114" t="str">
        <f>IF($B51='3.Matrices'!$J$22,AQ51,"")</f>
        <v/>
      </c>
      <c r="AR106" s="114" t="str">
        <f>IF($B51='3.Matrices'!$J$22,AR51,"")</f>
        <v/>
      </c>
      <c r="AS106" s="114" t="str">
        <f>IF($B51='3.Matrices'!$J$22,AS51,"")</f>
        <v/>
      </c>
      <c r="AT106" s="114" t="str">
        <f>IF($B51='3.Matrices'!$J$22,AT51,"")</f>
        <v/>
      </c>
      <c r="AU106" s="114" t="str">
        <f>IF($B51='3.Matrices'!$J$22,AU51,"")</f>
        <v/>
      </c>
      <c r="AV106" s="114" t="str">
        <f>IF($B51='3.Matrices'!$J$22,AV51,"")</f>
        <v/>
      </c>
      <c r="AW106" s="114" t="str">
        <f>IF($B51='3.Matrices'!$J$22,AW51,"")</f>
        <v/>
      </c>
      <c r="AX106" s="115" t="str">
        <f>IF($B51='3.Matrices'!$J$22,AX51,"")</f>
        <v/>
      </c>
      <c r="AY106" s="115" t="str">
        <f>IF($B51='3.Matrices'!$J$22,AY51,"")</f>
        <v/>
      </c>
      <c r="AZ106" s="115" t="str">
        <f>IF($B51='3.Matrices'!$J$22,AZ51,"")</f>
        <v/>
      </c>
      <c r="BA106" s="115" t="str">
        <f>IF($B51='3.Matrices'!$J$22,BA51,"")</f>
        <v/>
      </c>
      <c r="BB106" s="115" t="str">
        <f>IF($B51='3.Matrices'!$J$22,BB51,"")</f>
        <v/>
      </c>
    </row>
    <row r="107" spans="3:54" x14ac:dyDescent="0.25">
      <c r="C107" s="110" t="str">
        <f t="shared" si="19"/>
        <v>-i</v>
      </c>
      <c r="D107" s="112" t="str">
        <f t="shared" ref="D107:AB107" si="66">IF($B52=$B$61,D52,"")</f>
        <v/>
      </c>
      <c r="E107" s="112" t="str">
        <f t="shared" si="66"/>
        <v/>
      </c>
      <c r="F107" s="112" t="str">
        <f t="shared" si="66"/>
        <v/>
      </c>
      <c r="G107" s="112" t="str">
        <f t="shared" si="66"/>
        <v/>
      </c>
      <c r="H107" s="112" t="str">
        <f t="shared" si="66"/>
        <v/>
      </c>
      <c r="I107" s="112" t="str">
        <f t="shared" si="66"/>
        <v/>
      </c>
      <c r="J107" s="112" t="str">
        <f t="shared" si="66"/>
        <v/>
      </c>
      <c r="K107" s="112" t="str">
        <f t="shared" si="66"/>
        <v/>
      </c>
      <c r="L107" s="112" t="str">
        <f t="shared" si="66"/>
        <v/>
      </c>
      <c r="M107" s="112" t="str">
        <f t="shared" si="66"/>
        <v/>
      </c>
      <c r="N107" s="112" t="str">
        <f t="shared" si="66"/>
        <v/>
      </c>
      <c r="O107" s="112" t="str">
        <f t="shared" si="66"/>
        <v/>
      </c>
      <c r="P107" s="112" t="str">
        <f t="shared" si="66"/>
        <v/>
      </c>
      <c r="Q107" s="112" t="str">
        <f t="shared" si="66"/>
        <v/>
      </c>
      <c r="R107" s="112" t="str">
        <f t="shared" si="66"/>
        <v/>
      </c>
      <c r="S107" s="112" t="str">
        <f t="shared" si="66"/>
        <v/>
      </c>
      <c r="T107" s="112" t="str">
        <f t="shared" si="66"/>
        <v/>
      </c>
      <c r="U107" s="112" t="str">
        <f t="shared" si="66"/>
        <v/>
      </c>
      <c r="V107" s="112" t="str">
        <f t="shared" si="66"/>
        <v/>
      </c>
      <c r="W107" s="112" t="str">
        <f t="shared" si="66"/>
        <v/>
      </c>
      <c r="X107" s="112" t="str">
        <f t="shared" si="66"/>
        <v/>
      </c>
      <c r="Y107" s="112" t="str">
        <f t="shared" si="66"/>
        <v/>
      </c>
      <c r="Z107" s="112" t="str">
        <f t="shared" si="66"/>
        <v/>
      </c>
      <c r="AA107" s="112" t="str">
        <f t="shared" si="66"/>
        <v/>
      </c>
      <c r="AB107" s="112" t="str">
        <f t="shared" si="66"/>
        <v/>
      </c>
      <c r="AC107" s="110" t="str">
        <f t="shared" si="21"/>
        <v>-r</v>
      </c>
      <c r="AD107" s="112" t="str">
        <f>IF($B52='3.Matrices'!$J$22,AD52,"")</f>
        <v/>
      </c>
      <c r="AE107" s="112" t="str">
        <f>IF($B52='3.Matrices'!$J$22,AE52,"")</f>
        <v/>
      </c>
      <c r="AF107" s="112" t="str">
        <f>IF($B52='3.Matrices'!$J$22,AF52,"")</f>
        <v/>
      </c>
      <c r="AG107" s="113" t="str">
        <f>IF($B52='3.Matrices'!$J$22,AG52,"")</f>
        <v/>
      </c>
      <c r="AH107" s="113" t="str">
        <f>IF($B52='3.Matrices'!$J$22,AH52,"")</f>
        <v/>
      </c>
      <c r="AI107" s="113" t="str">
        <f>IF($B52='3.Matrices'!$J$22,AI52,"")</f>
        <v/>
      </c>
      <c r="AJ107" s="113" t="str">
        <f>IF($B52='3.Matrices'!$J$22,AJ52,"")</f>
        <v/>
      </c>
      <c r="AK107" s="113" t="str">
        <f>IF($B52='3.Matrices'!$J$22,AK52,"")</f>
        <v/>
      </c>
      <c r="AL107" s="113" t="str">
        <f>IF($B52='3.Matrices'!$J$22,AL52,"")</f>
        <v/>
      </c>
      <c r="AM107" s="113" t="str">
        <f>IF($B52='3.Matrices'!$J$22,AM52,"")</f>
        <v/>
      </c>
      <c r="AN107" s="113" t="str">
        <f>IF($B52='3.Matrices'!$J$22,AN52,"")</f>
        <v/>
      </c>
      <c r="AO107" s="114" t="str">
        <f>IF($B52='3.Matrices'!$J$22,AO52,"")</f>
        <v/>
      </c>
      <c r="AP107" s="114" t="str">
        <f>IF($B52='3.Matrices'!$J$22,AP52,"")</f>
        <v/>
      </c>
      <c r="AQ107" s="114" t="str">
        <f>IF($B52='3.Matrices'!$J$22,AQ52,"")</f>
        <v/>
      </c>
      <c r="AR107" s="114" t="str">
        <f>IF($B52='3.Matrices'!$J$22,AR52,"")</f>
        <v/>
      </c>
      <c r="AS107" s="114" t="str">
        <f>IF($B52='3.Matrices'!$J$22,AS52,"")</f>
        <v/>
      </c>
      <c r="AT107" s="114" t="str">
        <f>IF($B52='3.Matrices'!$J$22,AT52,"")</f>
        <v/>
      </c>
      <c r="AU107" s="114" t="str">
        <f>IF($B52='3.Matrices'!$J$22,AU52,"")</f>
        <v/>
      </c>
      <c r="AV107" s="114" t="str">
        <f>IF($B52='3.Matrices'!$J$22,AV52,"")</f>
        <v/>
      </c>
      <c r="AW107" s="114" t="str">
        <f>IF($B52='3.Matrices'!$J$22,AW52,"")</f>
        <v/>
      </c>
      <c r="AX107" s="115" t="str">
        <f>IF($B52='3.Matrices'!$J$22,AX52,"")</f>
        <v/>
      </c>
      <c r="AY107" s="115" t="str">
        <f>IF($B52='3.Matrices'!$J$22,AY52,"")</f>
        <v/>
      </c>
      <c r="AZ107" s="115" t="str">
        <f>IF($B52='3.Matrices'!$J$22,AZ52,"")</f>
        <v/>
      </c>
      <c r="BA107" s="115" t="str">
        <f>IF($B52='3.Matrices'!$J$22,BA52,"")</f>
        <v/>
      </c>
      <c r="BB107" s="115" t="str">
        <f>IF($B52='3.Matrices'!$J$22,BB52,"")</f>
        <v/>
      </c>
    </row>
    <row r="108" spans="3:54" x14ac:dyDescent="0.25">
      <c r="C108" s="110" t="str">
        <f t="shared" si="19"/>
        <v>-i</v>
      </c>
      <c r="D108" s="112" t="str">
        <f t="shared" ref="D108:AB108" si="67">IF($B53=$B$61,D53,"")</f>
        <v/>
      </c>
      <c r="E108" s="112" t="str">
        <f t="shared" si="67"/>
        <v/>
      </c>
      <c r="F108" s="112" t="str">
        <f t="shared" si="67"/>
        <v/>
      </c>
      <c r="G108" s="112" t="str">
        <f t="shared" si="67"/>
        <v/>
      </c>
      <c r="H108" s="112" t="str">
        <f t="shared" si="67"/>
        <v/>
      </c>
      <c r="I108" s="112" t="str">
        <f t="shared" si="67"/>
        <v/>
      </c>
      <c r="J108" s="112" t="str">
        <f t="shared" si="67"/>
        <v/>
      </c>
      <c r="K108" s="112" t="str">
        <f t="shared" si="67"/>
        <v/>
      </c>
      <c r="L108" s="112" t="str">
        <f t="shared" si="67"/>
        <v/>
      </c>
      <c r="M108" s="112" t="str">
        <f t="shared" si="67"/>
        <v/>
      </c>
      <c r="N108" s="112" t="str">
        <f t="shared" si="67"/>
        <v/>
      </c>
      <c r="O108" s="112" t="str">
        <f t="shared" si="67"/>
        <v/>
      </c>
      <c r="P108" s="112" t="str">
        <f t="shared" si="67"/>
        <v/>
      </c>
      <c r="Q108" s="112" t="str">
        <f t="shared" si="67"/>
        <v/>
      </c>
      <c r="R108" s="112" t="str">
        <f t="shared" si="67"/>
        <v/>
      </c>
      <c r="S108" s="112" t="str">
        <f t="shared" si="67"/>
        <v/>
      </c>
      <c r="T108" s="112" t="str">
        <f t="shared" si="67"/>
        <v/>
      </c>
      <c r="U108" s="112" t="str">
        <f t="shared" si="67"/>
        <v/>
      </c>
      <c r="V108" s="112" t="str">
        <f t="shared" si="67"/>
        <v/>
      </c>
      <c r="W108" s="112" t="str">
        <f t="shared" si="67"/>
        <v/>
      </c>
      <c r="X108" s="112" t="str">
        <f t="shared" si="67"/>
        <v/>
      </c>
      <c r="Y108" s="112" t="str">
        <f t="shared" si="67"/>
        <v/>
      </c>
      <c r="Z108" s="112" t="str">
        <f t="shared" si="67"/>
        <v/>
      </c>
      <c r="AA108" s="112" t="str">
        <f t="shared" si="67"/>
        <v/>
      </c>
      <c r="AB108" s="112" t="str">
        <f t="shared" si="67"/>
        <v/>
      </c>
      <c r="AC108" s="110" t="str">
        <f t="shared" si="21"/>
        <v>-r</v>
      </c>
      <c r="AD108" s="112" t="str">
        <f>IF($B53='3.Matrices'!$J$22,AD53,"")</f>
        <v/>
      </c>
      <c r="AE108" s="112" t="str">
        <f>IF($B53='3.Matrices'!$J$22,AE53,"")</f>
        <v/>
      </c>
      <c r="AF108" s="112" t="str">
        <f>IF($B53='3.Matrices'!$J$22,AF53,"")</f>
        <v/>
      </c>
      <c r="AG108" s="113" t="str">
        <f>IF($B53='3.Matrices'!$J$22,AG53,"")</f>
        <v/>
      </c>
      <c r="AH108" s="113" t="str">
        <f>IF($B53='3.Matrices'!$J$22,AH53,"")</f>
        <v/>
      </c>
      <c r="AI108" s="113" t="str">
        <f>IF($B53='3.Matrices'!$J$22,AI53,"")</f>
        <v/>
      </c>
      <c r="AJ108" s="113" t="str">
        <f>IF($B53='3.Matrices'!$J$22,AJ53,"")</f>
        <v/>
      </c>
      <c r="AK108" s="113" t="str">
        <f>IF($B53='3.Matrices'!$J$22,AK53,"")</f>
        <v/>
      </c>
      <c r="AL108" s="113" t="str">
        <f>IF($B53='3.Matrices'!$J$22,AL53,"")</f>
        <v/>
      </c>
      <c r="AM108" s="113" t="str">
        <f>IF($B53='3.Matrices'!$J$22,AM53,"")</f>
        <v/>
      </c>
      <c r="AN108" s="113" t="str">
        <f>IF($B53='3.Matrices'!$J$22,AN53,"")</f>
        <v/>
      </c>
      <c r="AO108" s="114" t="str">
        <f>IF($B53='3.Matrices'!$J$22,AO53,"")</f>
        <v/>
      </c>
      <c r="AP108" s="114" t="str">
        <f>IF($B53='3.Matrices'!$J$22,AP53,"")</f>
        <v/>
      </c>
      <c r="AQ108" s="114" t="str">
        <f>IF($B53='3.Matrices'!$J$22,AQ53,"")</f>
        <v/>
      </c>
      <c r="AR108" s="114" t="str">
        <f>IF($B53='3.Matrices'!$J$22,AR53,"")</f>
        <v/>
      </c>
      <c r="AS108" s="114" t="str">
        <f>IF($B53='3.Matrices'!$J$22,AS53,"")</f>
        <v/>
      </c>
      <c r="AT108" s="114" t="str">
        <f>IF($B53='3.Matrices'!$J$22,AT53,"")</f>
        <v/>
      </c>
      <c r="AU108" s="114" t="str">
        <f>IF($B53='3.Matrices'!$J$22,AU53,"")</f>
        <v/>
      </c>
      <c r="AV108" s="114" t="str">
        <f>IF($B53='3.Matrices'!$J$22,AV53,"")</f>
        <v/>
      </c>
      <c r="AW108" s="114" t="str">
        <f>IF($B53='3.Matrices'!$J$22,AW53,"")</f>
        <v/>
      </c>
      <c r="AX108" s="115" t="str">
        <f>IF($B53='3.Matrices'!$J$22,AX53,"")</f>
        <v/>
      </c>
      <c r="AY108" s="115" t="str">
        <f>IF($B53='3.Matrices'!$J$22,AY53,"")</f>
        <v/>
      </c>
      <c r="AZ108" s="115" t="str">
        <f>IF($B53='3.Matrices'!$J$22,AZ53,"")</f>
        <v/>
      </c>
      <c r="BA108" s="115" t="str">
        <f>IF($B53='3.Matrices'!$J$22,BA53,"")</f>
        <v/>
      </c>
      <c r="BB108" s="115" t="str">
        <f>IF($B53='3.Matrices'!$J$22,BB53,"")</f>
        <v/>
      </c>
    </row>
    <row r="109" spans="3:54" x14ac:dyDescent="0.25">
      <c r="C109" s="110" t="str">
        <f t="shared" si="19"/>
        <v>-i</v>
      </c>
      <c r="D109" s="112" t="str">
        <f t="shared" ref="D109:AB109" si="68">IF($B54=$B$61,D54,"")</f>
        <v/>
      </c>
      <c r="E109" s="112" t="str">
        <f t="shared" si="68"/>
        <v/>
      </c>
      <c r="F109" s="112" t="str">
        <f t="shared" si="68"/>
        <v/>
      </c>
      <c r="G109" s="112" t="str">
        <f t="shared" si="68"/>
        <v/>
      </c>
      <c r="H109" s="112" t="str">
        <f t="shared" si="68"/>
        <v/>
      </c>
      <c r="I109" s="112" t="str">
        <f t="shared" si="68"/>
        <v/>
      </c>
      <c r="J109" s="112" t="str">
        <f t="shared" si="68"/>
        <v/>
      </c>
      <c r="K109" s="112" t="str">
        <f t="shared" si="68"/>
        <v/>
      </c>
      <c r="L109" s="112" t="str">
        <f t="shared" si="68"/>
        <v/>
      </c>
      <c r="M109" s="112" t="str">
        <f t="shared" si="68"/>
        <v/>
      </c>
      <c r="N109" s="112" t="str">
        <f t="shared" si="68"/>
        <v/>
      </c>
      <c r="O109" s="112" t="str">
        <f t="shared" si="68"/>
        <v/>
      </c>
      <c r="P109" s="112" t="str">
        <f t="shared" si="68"/>
        <v/>
      </c>
      <c r="Q109" s="112" t="str">
        <f t="shared" si="68"/>
        <v/>
      </c>
      <c r="R109" s="112" t="str">
        <f t="shared" si="68"/>
        <v/>
      </c>
      <c r="S109" s="112" t="str">
        <f t="shared" si="68"/>
        <v/>
      </c>
      <c r="T109" s="112" t="str">
        <f t="shared" si="68"/>
        <v/>
      </c>
      <c r="U109" s="112" t="str">
        <f t="shared" si="68"/>
        <v/>
      </c>
      <c r="V109" s="112" t="str">
        <f t="shared" si="68"/>
        <v/>
      </c>
      <c r="W109" s="112" t="str">
        <f t="shared" si="68"/>
        <v/>
      </c>
      <c r="X109" s="112" t="str">
        <f t="shared" si="68"/>
        <v/>
      </c>
      <c r="Y109" s="112" t="str">
        <f t="shared" si="68"/>
        <v/>
      </c>
      <c r="Z109" s="112" t="str">
        <f t="shared" si="68"/>
        <v/>
      </c>
      <c r="AA109" s="112" t="str">
        <f t="shared" si="68"/>
        <v/>
      </c>
      <c r="AB109" s="112" t="str">
        <f t="shared" si="68"/>
        <v/>
      </c>
      <c r="AC109" s="110" t="str">
        <f t="shared" si="21"/>
        <v>-r</v>
      </c>
      <c r="AD109" s="112" t="str">
        <f>IF($B54='3.Matrices'!$J$22,AD54,"")</f>
        <v/>
      </c>
      <c r="AE109" s="112" t="str">
        <f>IF($B54='3.Matrices'!$J$22,AE54,"")</f>
        <v/>
      </c>
      <c r="AF109" s="112" t="str">
        <f>IF($B54='3.Matrices'!$J$22,AF54,"")</f>
        <v/>
      </c>
      <c r="AG109" s="113" t="str">
        <f>IF($B54='3.Matrices'!$J$22,AG54,"")</f>
        <v/>
      </c>
      <c r="AH109" s="113" t="str">
        <f>IF($B54='3.Matrices'!$J$22,AH54,"")</f>
        <v/>
      </c>
      <c r="AI109" s="113" t="str">
        <f>IF($B54='3.Matrices'!$J$22,AI54,"")</f>
        <v/>
      </c>
      <c r="AJ109" s="113" t="str">
        <f>IF($B54='3.Matrices'!$J$22,AJ54,"")</f>
        <v/>
      </c>
      <c r="AK109" s="113" t="str">
        <f>IF($B54='3.Matrices'!$J$22,AK54,"")</f>
        <v/>
      </c>
      <c r="AL109" s="113" t="str">
        <f>IF($B54='3.Matrices'!$J$22,AL54,"")</f>
        <v/>
      </c>
      <c r="AM109" s="113" t="str">
        <f>IF($B54='3.Matrices'!$J$22,AM54,"")</f>
        <v/>
      </c>
      <c r="AN109" s="113" t="str">
        <f>IF($B54='3.Matrices'!$J$22,AN54,"")</f>
        <v/>
      </c>
      <c r="AO109" s="114" t="str">
        <f>IF($B54='3.Matrices'!$J$22,AO54,"")</f>
        <v/>
      </c>
      <c r="AP109" s="114" t="str">
        <f>IF($B54='3.Matrices'!$J$22,AP54,"")</f>
        <v/>
      </c>
      <c r="AQ109" s="114" t="str">
        <f>IF($B54='3.Matrices'!$J$22,AQ54,"")</f>
        <v/>
      </c>
      <c r="AR109" s="114" t="str">
        <f>IF($B54='3.Matrices'!$J$22,AR54,"")</f>
        <v/>
      </c>
      <c r="AS109" s="114" t="str">
        <f>IF($B54='3.Matrices'!$J$22,AS54,"")</f>
        <v/>
      </c>
      <c r="AT109" s="114" t="str">
        <f>IF($B54='3.Matrices'!$J$22,AT54,"")</f>
        <v/>
      </c>
      <c r="AU109" s="114" t="str">
        <f>IF($B54='3.Matrices'!$J$22,AU54,"")</f>
        <v/>
      </c>
      <c r="AV109" s="114" t="str">
        <f>IF($B54='3.Matrices'!$J$22,AV54,"")</f>
        <v/>
      </c>
      <c r="AW109" s="114" t="str">
        <f>IF($B54='3.Matrices'!$J$22,AW54,"")</f>
        <v/>
      </c>
      <c r="AX109" s="115" t="str">
        <f>IF($B54='3.Matrices'!$J$22,AX54,"")</f>
        <v/>
      </c>
      <c r="AY109" s="115" t="str">
        <f>IF($B54='3.Matrices'!$J$22,AY54,"")</f>
        <v/>
      </c>
      <c r="AZ109" s="115" t="str">
        <f>IF($B54='3.Matrices'!$J$22,AZ54,"")</f>
        <v/>
      </c>
      <c r="BA109" s="115" t="str">
        <f>IF($B54='3.Matrices'!$J$22,BA54,"")</f>
        <v/>
      </c>
      <c r="BB109" s="115" t="str">
        <f>IF($B54='3.Matrices'!$J$22,BB54,"")</f>
        <v/>
      </c>
    </row>
    <row r="110" spans="3:54" x14ac:dyDescent="0.25">
      <c r="C110" s="110" t="str">
        <f t="shared" si="19"/>
        <v>-i</v>
      </c>
      <c r="D110" s="112" t="str">
        <f t="shared" ref="D110:AB110" si="69">IF($B55=$B$61,D55,"")</f>
        <v/>
      </c>
      <c r="E110" s="112" t="str">
        <f t="shared" si="69"/>
        <v/>
      </c>
      <c r="F110" s="112" t="str">
        <f t="shared" si="69"/>
        <v/>
      </c>
      <c r="G110" s="112" t="str">
        <f t="shared" si="69"/>
        <v/>
      </c>
      <c r="H110" s="112" t="str">
        <f t="shared" si="69"/>
        <v/>
      </c>
      <c r="I110" s="112" t="str">
        <f t="shared" si="69"/>
        <v/>
      </c>
      <c r="J110" s="112" t="str">
        <f t="shared" si="69"/>
        <v/>
      </c>
      <c r="K110" s="112" t="str">
        <f t="shared" si="69"/>
        <v/>
      </c>
      <c r="L110" s="112" t="str">
        <f t="shared" si="69"/>
        <v/>
      </c>
      <c r="M110" s="112" t="str">
        <f t="shared" si="69"/>
        <v/>
      </c>
      <c r="N110" s="112" t="str">
        <f t="shared" si="69"/>
        <v/>
      </c>
      <c r="O110" s="112" t="str">
        <f t="shared" si="69"/>
        <v/>
      </c>
      <c r="P110" s="112" t="str">
        <f t="shared" si="69"/>
        <v/>
      </c>
      <c r="Q110" s="112" t="str">
        <f t="shared" si="69"/>
        <v/>
      </c>
      <c r="R110" s="112" t="str">
        <f t="shared" si="69"/>
        <v/>
      </c>
      <c r="S110" s="112" t="str">
        <f t="shared" si="69"/>
        <v/>
      </c>
      <c r="T110" s="112" t="str">
        <f t="shared" si="69"/>
        <v/>
      </c>
      <c r="U110" s="112" t="str">
        <f t="shared" si="69"/>
        <v/>
      </c>
      <c r="V110" s="112" t="str">
        <f t="shared" si="69"/>
        <v/>
      </c>
      <c r="W110" s="112" t="str">
        <f t="shared" si="69"/>
        <v/>
      </c>
      <c r="X110" s="112" t="str">
        <f t="shared" si="69"/>
        <v/>
      </c>
      <c r="Y110" s="112" t="str">
        <f t="shared" si="69"/>
        <v/>
      </c>
      <c r="Z110" s="112" t="str">
        <f t="shared" si="69"/>
        <v/>
      </c>
      <c r="AA110" s="112" t="str">
        <f t="shared" si="69"/>
        <v/>
      </c>
      <c r="AB110" s="112" t="str">
        <f t="shared" si="69"/>
        <v/>
      </c>
      <c r="AC110" s="110" t="str">
        <f t="shared" si="21"/>
        <v>-r</v>
      </c>
      <c r="AD110" s="112" t="str">
        <f>IF($B55='3.Matrices'!$J$22,AD55,"")</f>
        <v/>
      </c>
      <c r="AE110" s="112" t="str">
        <f>IF($B55='3.Matrices'!$J$22,AE55,"")</f>
        <v/>
      </c>
      <c r="AF110" s="112" t="str">
        <f>IF($B55='3.Matrices'!$J$22,AF55,"")</f>
        <v/>
      </c>
      <c r="AG110" s="113" t="str">
        <f>IF($B55='3.Matrices'!$J$22,AG55,"")</f>
        <v/>
      </c>
      <c r="AH110" s="113" t="str">
        <f>IF($B55='3.Matrices'!$J$22,AH55,"")</f>
        <v/>
      </c>
      <c r="AI110" s="113" t="str">
        <f>IF($B55='3.Matrices'!$J$22,AI55,"")</f>
        <v/>
      </c>
      <c r="AJ110" s="113" t="str">
        <f>IF($B55='3.Matrices'!$J$22,AJ55,"")</f>
        <v/>
      </c>
      <c r="AK110" s="113" t="str">
        <f>IF($B55='3.Matrices'!$J$22,AK55,"")</f>
        <v/>
      </c>
      <c r="AL110" s="113" t="str">
        <f>IF($B55='3.Matrices'!$J$22,AL55,"")</f>
        <v/>
      </c>
      <c r="AM110" s="113" t="str">
        <f>IF($B55='3.Matrices'!$J$22,AM55,"")</f>
        <v/>
      </c>
      <c r="AN110" s="113" t="str">
        <f>IF($B55='3.Matrices'!$J$22,AN55,"")</f>
        <v/>
      </c>
      <c r="AO110" s="114" t="str">
        <f>IF($B55='3.Matrices'!$J$22,AO55,"")</f>
        <v/>
      </c>
      <c r="AP110" s="114" t="str">
        <f>IF($B55='3.Matrices'!$J$22,AP55,"")</f>
        <v/>
      </c>
      <c r="AQ110" s="114" t="str">
        <f>IF($B55='3.Matrices'!$J$22,AQ55,"")</f>
        <v/>
      </c>
      <c r="AR110" s="114" t="str">
        <f>IF($B55='3.Matrices'!$J$22,AR55,"")</f>
        <v/>
      </c>
      <c r="AS110" s="114" t="str">
        <f>IF($B55='3.Matrices'!$J$22,AS55,"")</f>
        <v/>
      </c>
      <c r="AT110" s="114" t="str">
        <f>IF($B55='3.Matrices'!$J$22,AT55,"")</f>
        <v/>
      </c>
      <c r="AU110" s="114" t="str">
        <f>IF($B55='3.Matrices'!$J$22,AU55,"")</f>
        <v/>
      </c>
      <c r="AV110" s="114" t="str">
        <f>IF($B55='3.Matrices'!$J$22,AV55,"")</f>
        <v/>
      </c>
      <c r="AW110" s="114" t="str">
        <f>IF($B55='3.Matrices'!$J$22,AW55,"")</f>
        <v/>
      </c>
      <c r="AX110" s="115" t="str">
        <f>IF($B55='3.Matrices'!$J$22,AX55,"")</f>
        <v/>
      </c>
      <c r="AY110" s="115" t="str">
        <f>IF($B55='3.Matrices'!$J$22,AY55,"")</f>
        <v/>
      </c>
      <c r="AZ110" s="115" t="str">
        <f>IF($B55='3.Matrices'!$J$22,AZ55,"")</f>
        <v/>
      </c>
      <c r="BA110" s="115" t="str">
        <f>IF($B55='3.Matrices'!$J$22,BA55,"")</f>
        <v/>
      </c>
      <c r="BB110" s="115" t="str">
        <f>IF($B55='3.Matrices'!$J$22,BB55,"")</f>
        <v/>
      </c>
    </row>
    <row r="111" spans="3:54" ht="63.75" x14ac:dyDescent="0.25">
      <c r="C111" s="117" t="s">
        <v>784</v>
      </c>
      <c r="D111" s="36" t="str">
        <f>CONCATENATE(D61,D62,D63,D64,D65,D66,D67,D68,D69,D70,D71,D72,D73,D74,D75,D76,D77,D78,D79,D80,D81,D82,D83,D84,D85,D86,D87,D88,D89,D90,D91,D92,D93,D94,D95,D96,D97,D98,D99,D100,D101,D102,D103,D104,D105,D106,D107,D108,D109,D110)</f>
        <v/>
      </c>
      <c r="E111" s="36" t="str">
        <f t="shared" ref="E111:F111" si="70">CONCATENATE(E61,E62,E63,E64,E65,E66,E67,E68,E69,E70,E71,E72,E73,E74,E75,E76,E77,E78,E79,E80,E81,E82,E83,E84,E85,E86,E87,E88,E89,E90,E91,E92,E93,E94,E95,E96,E97,E98,E99,E100,E101,E102,E103,E104,E105,E106,E107,E108,E109,E110)</f>
        <v/>
      </c>
      <c r="F111" s="36" t="str">
        <f t="shared" si="70"/>
        <v/>
      </c>
      <c r="G111" s="37" t="str">
        <f>CONCATENATE(G61,G62,G63,G64,G65,G66,G67,G68,G69,G70,G71,G72,G73,G74,G75,G76,G77,G78,G79,G80,G81,G82,G83,G84,G85,G86,G87,G88,G89,G90,G91,G92,G93,G94,G95,G96,G97,G98,G99,G100,G101,G102,G103,G104,G105,G106,G107,G108,G109,G110)</f>
        <v/>
      </c>
      <c r="H111" s="37" t="str">
        <f t="shared" ref="H111:N111" si="71">CONCATENATE(H61,H62,H63,H64,H65,H66,H67,H68,H69,H70,H71,H72,H73,H74,H75,H76,H77,H78,H79,H80,H81,H82,H83,H84,H85,H86,H87,H88,H89,H90,H91,H92,H93,H94,H95,H96,H97,H98,H99,H100,H101,H102,H103,H104,H105,H106,H107,H108,H109,H110)</f>
        <v/>
      </c>
      <c r="I111" s="37" t="str">
        <f t="shared" si="71"/>
        <v/>
      </c>
      <c r="J111" s="37" t="str">
        <f t="shared" si="71"/>
        <v/>
      </c>
      <c r="K111" s="37" t="str">
        <f t="shared" si="71"/>
        <v/>
      </c>
      <c r="L111" s="37" t="str">
        <f t="shared" si="71"/>
        <v/>
      </c>
      <c r="M111" s="37" t="str">
        <f t="shared" si="71"/>
        <v xml:space="preserve">COM-O2-i </v>
      </c>
      <c r="N111" s="37" t="str">
        <f t="shared" si="71"/>
        <v/>
      </c>
      <c r="O111" s="38" t="str">
        <f>CONCATENATE(O61,O62,O63,O64,O65,O66,O67,O68,O69,O70,O71,O72,O73,O74,O75,O76,O77,O78,O79,O80,O81,O82,O83,O84,O85,O86,O87,O88,O89,O90,O91,O92,O93,O94,O95,O96,O97,O98,O99,O100,O101,O102,O103,O104,O105,O106,O107,O108,O109,O110)</f>
        <v/>
      </c>
      <c r="P111" s="38" t="str">
        <f t="shared" ref="P111:W111" si="72">CONCATENATE(P61,P62,P63,P64,P65,P66,P67,P68,P69,P70,P71,P72,P73,P74,P75,P76,P77,P78,P79,P80,P81,P82,P83,P84,P85,P86,P87,P88,P89,P90,P91,P92,P93,P94,P95,P96,P97,P98,P99,P100,P101,P102,P103,P104,P105,P106,P107,P108,P109,P110)</f>
        <v/>
      </c>
      <c r="Q111" s="38" t="str">
        <f t="shared" si="72"/>
        <v/>
      </c>
      <c r="R111" s="38" t="str">
        <f t="shared" si="72"/>
        <v/>
      </c>
      <c r="S111" s="38" t="str">
        <f t="shared" si="72"/>
        <v/>
      </c>
      <c r="T111" s="38" t="str">
        <f t="shared" si="72"/>
        <v/>
      </c>
      <c r="U111" s="38" t="str">
        <f t="shared" si="72"/>
        <v/>
      </c>
      <c r="V111" s="38" t="str">
        <f t="shared" si="72"/>
        <v xml:space="preserve">COM-O1-i </v>
      </c>
      <c r="W111" s="38" t="str">
        <f t="shared" si="72"/>
        <v/>
      </c>
      <c r="X111" s="39" t="str">
        <f>CONCATENATE(X61,X62,X63,X64,X65,X66,X67,X68,X69,X70,X71,X72,X73,X74,X75,X76,X77,X78,X79,X80,X81,X82,X83,X84,X85,X86,X87,X88,X89,X90,X91,X92,X93,X94,X95,X96,X97,X98,X99,X100,X101,X102,X103,X104,X105,X106,X107,X108,X109,X110)</f>
        <v/>
      </c>
      <c r="Y111" s="39" t="str">
        <f t="shared" ref="Y111:AB111" si="73">CONCATENATE(Y61,Y62,Y63,Y64,Y65,Y66,Y67,Y68,Y69,Y70,Y71,Y72,Y73,Y74,Y75,Y76,Y77,Y78,Y79,Y80,Y81,Y82,Y83,Y84,Y85,Y86,Y87,Y88,Y89,Y90,Y91,Y92,Y93,Y94,Y95,Y96,Y97,Y98,Y99,Y100,Y101,Y102,Y103,Y104,Y105,Y106,Y107,Y108,Y109,Y110)</f>
        <v/>
      </c>
      <c r="Z111" s="39" t="str">
        <f t="shared" si="73"/>
        <v/>
      </c>
      <c r="AA111" s="39" t="str">
        <f t="shared" si="73"/>
        <v/>
      </c>
      <c r="AB111" s="39" t="str">
        <f t="shared" si="73"/>
        <v/>
      </c>
      <c r="AC111" s="118" t="s">
        <v>784</v>
      </c>
      <c r="AD111" s="36" t="str">
        <f ca="1">CONCATENATE(AD61,AD62,AD63,AD64,AD65,AD66,AD67,AD68,AD69,AD70,AD71,AD72,AD73,AD74,AD75,AD76,AD77,AD78,AD79,AD80,AD81,AD82,AD83,AD84,AD85,AD86,AD87,AD88,AD89,AD90,AD91,AD92,AD93,AD94,AD95,AD96,AD97,AD98,AD99,AD100,AD101,AD102,AD103,AD104,AD105,AD106,AD107,AD108,AD109,AD110)</f>
        <v/>
      </c>
      <c r="AE111" s="36" t="str">
        <f t="shared" ref="AE111:AF111" ca="1" si="74">CONCATENATE(AE61,AE62,AE63,AE64,AE65,AE66,AE67,AE68,AE69,AE70,AE71,AE72,AE73,AE74,AE75,AE76,AE77,AE78,AE79,AE80,AE81,AE82,AE83,AE84,AE85,AE86,AE87,AE88,AE89,AE90,AE91,AE92,AE93,AE94,AE95,AE96,AE97,AE98,AE99,AE100,AE101,AE102,AE103,AE104,AE105,AE106,AE107,AE108,AE109,AE110)</f>
        <v/>
      </c>
      <c r="AF111" s="36" t="str">
        <f t="shared" ca="1" si="74"/>
        <v/>
      </c>
      <c r="AG111" s="37" t="str">
        <f ca="1">CONCATENATE(AG61,AG62,AG63,AG64,AG65,AG66,AG67,AG68,AG69,AG70,AG71,AG72,AG73,AG74,AG75,AG76,AG77,AG78,AG79,AG80,AG81,AG82,AG83,AG84,AG85,AG86,AG87,AG88,AG89,AG90,AG91,AG92,AG93,AG94,AG95,AG96,AG97,AG98,AG99,AG100,AG101,AG102,AG103,AG104,AG105,AG106,AG107,AG108,AG109,AG110)</f>
        <v/>
      </c>
      <c r="AH111" s="37" t="str">
        <f t="shared" ref="AH111:AN111" ca="1" si="75">CONCATENATE(AH61,AH62,AH63,AH64,AH65,AH66,AH67,AH68,AH69,AH70,AH71,AH72,AH73,AH74,AH75,AH76,AH77,AH78,AH79,AH80,AH81,AH82,AH83,AH84,AH85,AH86,AH87,AH88,AH89,AH90,AH91,AH92,AH93,AH94,AH95,AH96,AH97,AH98,AH99,AH100,AH101,AH102,AH103,AH104,AH105,AH106,AH107,AH108,AH109,AH110)</f>
        <v/>
      </c>
      <c r="AI111" s="37" t="str">
        <f t="shared" ca="1" si="75"/>
        <v/>
      </c>
      <c r="AJ111" s="37" t="str">
        <f t="shared" ca="1" si="75"/>
        <v/>
      </c>
      <c r="AK111" s="37" t="str">
        <f t="shared" ca="1" si="75"/>
        <v/>
      </c>
      <c r="AL111" s="37" t="str">
        <f t="shared" ca="1" si="75"/>
        <v/>
      </c>
      <c r="AM111" s="37" t="str">
        <f t="shared" ca="1" si="75"/>
        <v xml:space="preserve">COM-O1-r COM-O2-r </v>
      </c>
      <c r="AN111" s="37" t="str">
        <f t="shared" ca="1" si="75"/>
        <v/>
      </c>
      <c r="AO111" s="38" t="str">
        <f ca="1">CONCATENATE(AO61,AO62,AO63,AO64,AO65,AO66,AO67,AO68,AO69,AO70,AO71,AO72,AO73,AO74,AO75,AO76,AO77,AO78,AO79,AO80,AO81,AO82,AO83,AO84,AO85,AO86,AO87,AO88,AO89,AO90,AO91,AO92,AO93,AO94,AO95,AO96,AO97,AO98,AO99,AO100,AO101,AO102,AO103,AO104,AO105,AO106,AO107,AO108,AO109,AO110)</f>
        <v/>
      </c>
      <c r="AP111" s="38" t="str">
        <f t="shared" ref="AP111:AW111" ca="1" si="76">CONCATENATE(AP61,AP62,AP63,AP64,AP65,AP66,AP67,AP68,AP69,AP70,AP71,AP72,AP73,AP74,AP75,AP76,AP77,AP78,AP79,AP80,AP81,AP82,AP83,AP84,AP85,AP86,AP87,AP88,AP89,AP90,AP91,AP92,AP93,AP94,AP95,AP96,AP97,AP98,AP99,AP100,AP101,AP102,AP103,AP104,AP105,AP106,AP107,AP108,AP109,AP110)</f>
        <v/>
      </c>
      <c r="AQ111" s="38" t="str">
        <f t="shared" ca="1" si="76"/>
        <v/>
      </c>
      <c r="AR111" s="38" t="str">
        <f t="shared" ca="1" si="76"/>
        <v/>
      </c>
      <c r="AS111" s="38" t="str">
        <f t="shared" ca="1" si="76"/>
        <v/>
      </c>
      <c r="AT111" s="38" t="str">
        <f t="shared" ca="1" si="76"/>
        <v/>
      </c>
      <c r="AU111" s="38" t="str">
        <f t="shared" ca="1" si="76"/>
        <v/>
      </c>
      <c r="AV111" s="38" t="str">
        <f t="shared" ca="1" si="76"/>
        <v/>
      </c>
      <c r="AW111" s="38" t="str">
        <f t="shared" ca="1" si="76"/>
        <v/>
      </c>
      <c r="AX111" s="39" t="str">
        <f ca="1">CONCATENATE(AX61,AX62,AX63,AX64,AX65,AX66,AX67,AX68,AX69,AX70,AX71,AX72,AX73,AX74,AX75,AX76,AX77,AX78,AX79,AX80,AX81,AX82,AX83,AX84,AX85,AX86,AX87,AX88,AX89,AX90,AX91,AX92,AX93,AX94,AX95,AX96,AX97,AX98,AX99,AX100,AX101,AX102,AX103,AX104,AX105,AX106,AX107,AX108,AX109,AX110)</f>
        <v/>
      </c>
      <c r="AY111" s="39" t="str">
        <f t="shared" ref="AY111:BB111" ca="1" si="77">CONCATENATE(AY61,AY62,AY63,AY64,AY65,AY66,AY67,AY68,AY69,AY70,AY71,AY72,AY73,AY74,AY75,AY76,AY77,AY78,AY79,AY80,AY81,AY82,AY83,AY84,AY85,AY86,AY87,AY88,AY89,AY90,AY91,AY92,AY93,AY94,AY95,AY96,AY97,AY98,AY99,AY100,AY101,AY102,AY103,AY104,AY105,AY106,AY107,AY108,AY109,AY110)</f>
        <v/>
      </c>
      <c r="AZ111" s="39" t="str">
        <f t="shared" ca="1" si="77"/>
        <v/>
      </c>
      <c r="BA111" s="39" t="str">
        <f t="shared" ca="1" si="77"/>
        <v/>
      </c>
      <c r="BB111" s="39" t="str">
        <f t="shared" ca="1" si="77"/>
        <v/>
      </c>
    </row>
    <row r="112" spans="3:54" x14ac:dyDescent="0.25">
      <c r="C112" s="117" t="s">
        <v>785</v>
      </c>
      <c r="D112" s="117">
        <f>50-COUNTBLANK(D61:D100)</f>
        <v>10</v>
      </c>
      <c r="E112" s="117">
        <f t="shared" ref="E112:BB112" si="78">50-COUNTBLANK(E61:E100)</f>
        <v>10</v>
      </c>
      <c r="F112" s="117">
        <f t="shared" si="78"/>
        <v>10</v>
      </c>
      <c r="G112" s="117">
        <f t="shared" si="78"/>
        <v>10</v>
      </c>
      <c r="H112" s="117">
        <f t="shared" si="78"/>
        <v>10</v>
      </c>
      <c r="I112" s="117">
        <f t="shared" si="78"/>
        <v>10</v>
      </c>
      <c r="J112" s="117">
        <f t="shared" si="78"/>
        <v>10</v>
      </c>
      <c r="K112" s="117">
        <f t="shared" si="78"/>
        <v>10</v>
      </c>
      <c r="L112" s="117">
        <f t="shared" si="78"/>
        <v>10</v>
      </c>
      <c r="M112" s="117">
        <f t="shared" si="78"/>
        <v>11</v>
      </c>
      <c r="N112" s="117">
        <f t="shared" si="78"/>
        <v>10</v>
      </c>
      <c r="O112" s="117">
        <f t="shared" si="78"/>
        <v>10</v>
      </c>
      <c r="P112" s="117">
        <f t="shared" si="78"/>
        <v>10</v>
      </c>
      <c r="Q112" s="117">
        <f t="shared" si="78"/>
        <v>10</v>
      </c>
      <c r="R112" s="117">
        <f t="shared" si="78"/>
        <v>10</v>
      </c>
      <c r="S112" s="117">
        <f t="shared" si="78"/>
        <v>10</v>
      </c>
      <c r="T112" s="117">
        <f t="shared" si="78"/>
        <v>10</v>
      </c>
      <c r="U112" s="117">
        <f t="shared" si="78"/>
        <v>10</v>
      </c>
      <c r="V112" s="117">
        <f t="shared" si="78"/>
        <v>11</v>
      </c>
      <c r="W112" s="117">
        <f t="shared" si="78"/>
        <v>10</v>
      </c>
      <c r="X112" s="117">
        <f t="shared" si="78"/>
        <v>10</v>
      </c>
      <c r="Y112" s="117">
        <f t="shared" si="78"/>
        <v>10</v>
      </c>
      <c r="Z112" s="117">
        <f t="shared" si="78"/>
        <v>10</v>
      </c>
      <c r="AA112" s="117">
        <f t="shared" si="78"/>
        <v>10</v>
      </c>
      <c r="AB112" s="117">
        <f t="shared" si="78"/>
        <v>10</v>
      </c>
      <c r="AC112" s="117" t="s">
        <v>785</v>
      </c>
      <c r="AD112" s="117">
        <f t="shared" ca="1" si="78"/>
        <v>10</v>
      </c>
      <c r="AE112" s="117">
        <f t="shared" ca="1" si="78"/>
        <v>10</v>
      </c>
      <c r="AF112" s="117">
        <f t="shared" ca="1" si="78"/>
        <v>10</v>
      </c>
      <c r="AG112" s="117">
        <f t="shared" ca="1" si="78"/>
        <v>10</v>
      </c>
      <c r="AH112" s="117">
        <f t="shared" ca="1" si="78"/>
        <v>10</v>
      </c>
      <c r="AI112" s="117">
        <f t="shared" ca="1" si="78"/>
        <v>10</v>
      </c>
      <c r="AJ112" s="117">
        <f t="shared" ca="1" si="78"/>
        <v>10</v>
      </c>
      <c r="AK112" s="117">
        <f t="shared" ca="1" si="78"/>
        <v>10</v>
      </c>
      <c r="AL112" s="117">
        <f t="shared" ca="1" si="78"/>
        <v>10</v>
      </c>
      <c r="AM112" s="117">
        <f t="shared" ca="1" si="78"/>
        <v>12</v>
      </c>
      <c r="AN112" s="117">
        <f t="shared" ca="1" si="78"/>
        <v>10</v>
      </c>
      <c r="AO112" s="117">
        <f t="shared" ca="1" si="78"/>
        <v>10</v>
      </c>
      <c r="AP112" s="117">
        <f ca="1">50-COUNTBLANK(AP61:AP100)</f>
        <v>10</v>
      </c>
      <c r="AQ112" s="117">
        <f t="shared" ca="1" si="78"/>
        <v>10</v>
      </c>
      <c r="AR112" s="117">
        <f t="shared" ca="1" si="78"/>
        <v>10</v>
      </c>
      <c r="AS112" s="117">
        <f t="shared" ca="1" si="78"/>
        <v>10</v>
      </c>
      <c r="AT112" s="117">
        <f t="shared" ca="1" si="78"/>
        <v>10</v>
      </c>
      <c r="AU112" s="117">
        <f t="shared" ca="1" si="78"/>
        <v>10</v>
      </c>
      <c r="AV112" s="117">
        <f t="shared" ca="1" si="78"/>
        <v>10</v>
      </c>
      <c r="AW112" s="117">
        <f t="shared" ca="1" si="78"/>
        <v>10</v>
      </c>
      <c r="AX112" s="117">
        <f t="shared" ca="1" si="78"/>
        <v>10</v>
      </c>
      <c r="AY112" s="117">
        <f t="shared" ca="1" si="78"/>
        <v>10</v>
      </c>
      <c r="AZ112" s="117">
        <f t="shared" ca="1" si="78"/>
        <v>10</v>
      </c>
      <c r="BA112" s="117">
        <f t="shared" ca="1" si="78"/>
        <v>10</v>
      </c>
      <c r="BB112" s="117">
        <f t="shared" ca="1" si="78"/>
        <v>10</v>
      </c>
    </row>
  </sheetData>
  <phoneticPr fontId="43" type="noConversion"/>
  <pageMargins left="0.7" right="0.7" top="0.75" bottom="0.75" header="0.3" footer="0.3"/>
  <pageSetup orientation="portrait" r:id="rId1"/>
  <ignoredErrors>
    <ignoredError sqref="D40"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BH77"/>
  <sheetViews>
    <sheetView zoomScale="70" zoomScaleNormal="70" workbookViewId="0"/>
  </sheetViews>
  <sheetFormatPr baseColWidth="10" defaultColWidth="11.42578125" defaultRowHeight="24.75" customHeight="1" x14ac:dyDescent="0.3"/>
  <cols>
    <col min="1" max="1" width="11.42578125" style="20"/>
    <col min="2" max="2" width="6" style="35" customWidth="1"/>
    <col min="3" max="3" width="35.85546875" style="20" bestFit="1" customWidth="1"/>
    <col min="4" max="4" width="9.140625" style="20" bestFit="1" customWidth="1"/>
    <col min="5" max="5" width="16.28515625" style="20" customWidth="1"/>
    <col min="6" max="6" width="12.140625" style="20" bestFit="1" customWidth="1"/>
    <col min="7" max="7" width="17.140625" style="20" bestFit="1" customWidth="1"/>
    <col min="8" max="8" width="24" style="20" bestFit="1" customWidth="1"/>
    <col min="9" max="9" width="21" style="20" bestFit="1" customWidth="1"/>
    <col min="10" max="10" width="22" style="20" customWidth="1"/>
    <col min="11" max="11" width="21.85546875" style="20" customWidth="1"/>
    <col min="12" max="12" width="23.85546875" style="20" bestFit="1" customWidth="1"/>
    <col min="13" max="13" width="14.42578125" style="20" customWidth="1"/>
    <col min="14" max="14" width="19.140625" style="20" customWidth="1"/>
    <col min="15" max="15" width="5.42578125" style="20" bestFit="1" customWidth="1"/>
    <col min="16" max="16" width="28.42578125" style="20" customWidth="1"/>
    <col min="17" max="17" width="18.7109375" style="20" bestFit="1" customWidth="1"/>
    <col min="18" max="18" width="6" style="20" bestFit="1" customWidth="1"/>
    <col min="19" max="19" width="28.140625" style="20" bestFit="1" customWidth="1"/>
    <col min="20" max="20" width="21.7109375" style="20" bestFit="1" customWidth="1"/>
    <col min="21" max="21" width="11.7109375" style="20" bestFit="1" customWidth="1"/>
    <col min="22" max="22" width="34.42578125" style="20" bestFit="1" customWidth="1"/>
    <col min="23" max="23" width="17.28515625" style="20" customWidth="1"/>
    <col min="24" max="24" width="14.42578125" style="20" bestFit="1" customWidth="1"/>
    <col min="25" max="25" width="23" style="20" bestFit="1" customWidth="1"/>
    <col min="26" max="26" width="20.140625" style="20" bestFit="1" customWidth="1"/>
    <col min="27" max="27" width="12.42578125" style="20" bestFit="1" customWidth="1"/>
    <col min="28" max="28" width="13.140625" style="20" bestFit="1" customWidth="1"/>
    <col min="29" max="29" width="16.42578125" style="20" bestFit="1" customWidth="1"/>
    <col min="30" max="30" width="12.140625" style="20" bestFit="1" customWidth="1"/>
    <col min="31" max="31" width="10.42578125" style="20" bestFit="1" customWidth="1"/>
    <col min="32" max="32" width="32.140625" style="20" bestFit="1" customWidth="1"/>
    <col min="33" max="33" width="6.28515625" style="20" bestFit="1" customWidth="1"/>
    <col min="34" max="34" width="24.28515625" style="20" bestFit="1" customWidth="1"/>
    <col min="35" max="35" width="6.28515625" style="20" bestFit="1" customWidth="1"/>
    <col min="36" max="36" width="18.42578125" style="20" bestFit="1" customWidth="1"/>
    <col min="37" max="37" width="12.28515625" style="20" customWidth="1"/>
    <col min="38" max="38" width="22" style="20" bestFit="1" customWidth="1"/>
    <col min="39" max="39" width="21.140625" style="20" bestFit="1" customWidth="1"/>
    <col min="40" max="40" width="10" style="20" bestFit="1" customWidth="1"/>
    <col min="41" max="41" width="17.42578125" style="20" bestFit="1" customWidth="1"/>
    <col min="42" max="42" width="16.140625" style="20" customWidth="1"/>
    <col min="43" max="43" width="21.7109375" style="20" customWidth="1"/>
    <col min="44" max="44" width="14.7109375" style="20" customWidth="1"/>
    <col min="45" max="45" width="16.42578125" style="20" bestFit="1" customWidth="1"/>
    <col min="46" max="46" width="10.140625" style="20" bestFit="1" customWidth="1"/>
    <col min="47" max="47" width="13.85546875" style="20" bestFit="1" customWidth="1"/>
    <col min="48" max="48" width="23" style="20" bestFit="1" customWidth="1"/>
    <col min="49" max="49" width="20" style="20" bestFit="1" customWidth="1"/>
    <col min="50" max="50" width="13.140625" style="20" bestFit="1" customWidth="1"/>
    <col min="51" max="57" width="13.85546875" style="20" customWidth="1"/>
    <col min="58" max="59" width="19.42578125" style="20" customWidth="1"/>
    <col min="60" max="60" width="4" style="20" customWidth="1"/>
    <col min="61" max="16384" width="11.42578125" style="20"/>
  </cols>
  <sheetData>
    <row r="4" spans="1:60" ht="24.75" customHeight="1" x14ac:dyDescent="0.3">
      <c r="B4" s="35">
        <v>1</v>
      </c>
      <c r="C4" s="35">
        <v>2</v>
      </c>
      <c r="D4" s="35">
        <v>3</v>
      </c>
      <c r="E4" s="35">
        <v>4</v>
      </c>
      <c r="F4" s="35">
        <v>5</v>
      </c>
      <c r="G4" s="35">
        <v>6</v>
      </c>
      <c r="H4" s="35">
        <v>7</v>
      </c>
      <c r="I4" s="35">
        <v>8</v>
      </c>
      <c r="J4" s="35">
        <v>9</v>
      </c>
      <c r="K4" s="35">
        <v>10</v>
      </c>
      <c r="L4" s="35">
        <v>11</v>
      </c>
      <c r="M4" s="35">
        <v>12</v>
      </c>
      <c r="N4" s="35">
        <v>13</v>
      </c>
      <c r="O4" s="35">
        <v>14</v>
      </c>
      <c r="P4" s="35">
        <v>15</v>
      </c>
      <c r="Q4" s="35">
        <v>16</v>
      </c>
      <c r="R4" s="35">
        <v>17</v>
      </c>
      <c r="S4" s="35">
        <v>18</v>
      </c>
      <c r="T4" s="35">
        <v>19</v>
      </c>
      <c r="U4" s="35">
        <v>20</v>
      </c>
      <c r="V4" s="35">
        <v>21</v>
      </c>
      <c r="W4" s="35">
        <v>22</v>
      </c>
      <c r="X4" s="35">
        <v>23</v>
      </c>
      <c r="Y4" s="35">
        <v>24</v>
      </c>
      <c r="Z4" s="35">
        <v>25</v>
      </c>
      <c r="AA4" s="35">
        <v>26</v>
      </c>
      <c r="AB4" s="35">
        <v>27</v>
      </c>
      <c r="AC4" s="35">
        <v>28</v>
      </c>
      <c r="AD4" s="35">
        <v>29</v>
      </c>
      <c r="AE4" s="35">
        <v>30</v>
      </c>
      <c r="AF4" s="35">
        <v>31</v>
      </c>
      <c r="AG4" s="35">
        <v>32</v>
      </c>
      <c r="AH4" s="35">
        <v>33</v>
      </c>
      <c r="AI4" s="35">
        <v>34</v>
      </c>
      <c r="AJ4" s="35">
        <v>35</v>
      </c>
      <c r="AK4" s="35">
        <v>36</v>
      </c>
      <c r="AL4" s="35">
        <v>37</v>
      </c>
      <c r="AM4" s="35">
        <v>38</v>
      </c>
      <c r="AN4" s="35">
        <v>39</v>
      </c>
      <c r="AO4" s="35">
        <v>40</v>
      </c>
      <c r="AP4" s="35">
        <v>41</v>
      </c>
      <c r="AQ4" s="35">
        <v>42</v>
      </c>
      <c r="AR4" s="35">
        <v>43</v>
      </c>
      <c r="AS4" s="35">
        <v>44</v>
      </c>
      <c r="AT4" s="35">
        <v>45</v>
      </c>
      <c r="AU4" s="35">
        <v>46</v>
      </c>
      <c r="AV4" s="35">
        <v>47</v>
      </c>
      <c r="AW4" s="35">
        <v>48</v>
      </c>
      <c r="AX4" s="35">
        <v>49</v>
      </c>
      <c r="AY4" s="35">
        <v>50</v>
      </c>
      <c r="AZ4" s="35">
        <v>51</v>
      </c>
      <c r="BA4" s="35">
        <v>52</v>
      </c>
      <c r="BB4" s="35">
        <v>53</v>
      </c>
      <c r="BC4" s="35">
        <v>54</v>
      </c>
      <c r="BD4" s="35">
        <v>55</v>
      </c>
      <c r="BE4" s="35">
        <v>56</v>
      </c>
      <c r="BF4" s="35">
        <v>57</v>
      </c>
      <c r="BG4" s="35">
        <v>58</v>
      </c>
    </row>
    <row r="5" spans="1:60" ht="24.75" customHeight="1" x14ac:dyDescent="0.3">
      <c r="C5" s="72" t="str">
        <f>'2.Mapa'!A5</f>
        <v>Proceso</v>
      </c>
      <c r="D5" s="72" t="str">
        <f>'2.Mapa'!B5</f>
        <v xml:space="preserve">Referencia </v>
      </c>
      <c r="E5" s="72" t="str">
        <f>'2.Mapa'!C5</f>
        <v>Afectación
(Qué)</v>
      </c>
      <c r="F5" s="72" t="str">
        <f>'2.Mapa'!D5</f>
        <v>Causa inmediata
(Cómo)</v>
      </c>
      <c r="G5" s="72" t="str">
        <f>'2.Mapa'!E5</f>
        <v>Causa raíz
(Por qué)</v>
      </c>
      <c r="H5" s="72" t="str">
        <f>'2.Mapa'!F5</f>
        <v>Subcausas</v>
      </c>
      <c r="I5" s="72" t="str">
        <f>'2.Mapa'!G5</f>
        <v>Descripción del riesgo</v>
      </c>
      <c r="J5" s="72" t="str">
        <f>'2.Mapa'!H5</f>
        <v>Clasificación del riesgo</v>
      </c>
      <c r="K5" s="72" t="str">
        <f>'2.Mapa'!I5</f>
        <v>Frecuencia de la actividad que origina el riesgo
(Veces al año)</v>
      </c>
      <c r="L5" s="72" t="str">
        <f>'2.Mapa'!J5</f>
        <v>Unidad de medida de la actividad que origina el riesgo</v>
      </c>
      <c r="M5" s="72" t="str">
        <f>'2.Mapa'!K5</f>
        <v>Criterios de impacto 
a) Económico: SMLMV
b) Reputacional: El riesgo afecta la imagen de...</v>
      </c>
      <c r="N5" s="72" t="str">
        <f>'2.Mapa'!L5</f>
        <v>Probabilidad inherente</v>
      </c>
      <c r="O5" s="72" t="str">
        <f>'2.Mapa'!M5</f>
        <v>Pi %</v>
      </c>
      <c r="P5" s="72" t="str">
        <f>'2.Mapa'!N5</f>
        <v>Impacto 
inherente</v>
      </c>
      <c r="Q5" s="72" t="str">
        <f>'2.Mapa'!O5</f>
        <v>Ii %</v>
      </c>
      <c r="R5" s="72" t="str">
        <f>'2.Mapa'!P5</f>
        <v>Nivel de severidad inherente</v>
      </c>
      <c r="S5" s="72" t="str">
        <f>'2.Mapa'!Q5</f>
        <v>Posición severidad (i)</v>
      </c>
      <c r="T5" s="72" t="str">
        <f>'2.Mapa'!R5</f>
        <v>No. Control</v>
      </c>
      <c r="U5" s="72" t="str">
        <f>'2.Mapa'!S5</f>
        <v>Responsable de ejecutar el control</v>
      </c>
      <c r="V5" s="72" t="str">
        <f>'2.Mapa'!T5</f>
        <v>Acción</v>
      </c>
      <c r="W5" s="72" t="str">
        <f>'2.Mapa'!U5</f>
        <v>Complemento</v>
      </c>
      <c r="X5" s="72" t="str">
        <f>'2.Mapa'!V5</f>
        <v>Momento de ejecución</v>
      </c>
      <c r="Y5" s="72" t="str">
        <f>'2.Mapa'!W5</f>
        <v>Forma de ejecución</v>
      </c>
      <c r="Z5" s="72" t="str">
        <f>'2.Mapa'!X5</f>
        <v>Calificación</v>
      </c>
      <c r="AA5" s="72" t="str">
        <f>'2.Mapa'!Y5</f>
        <v>Efecto</v>
      </c>
      <c r="AB5" s="72" t="str">
        <f>'2.Mapa'!Z5</f>
        <v>Eficiencia en probabilidad</v>
      </c>
      <c r="AC5" s="72" t="str">
        <f>'2.Mapa'!AA5</f>
        <v>Eficiencia en impacto</v>
      </c>
      <c r="AD5" s="72" t="str">
        <f>'2.Mapa'!AB5</f>
        <v>Documentación</v>
      </c>
      <c r="AE5" s="72" t="str">
        <f>'2.Mapa'!AC5</f>
        <v>Frecuencia</v>
      </c>
      <c r="AF5" s="72" t="str">
        <f>'2.Mapa'!AD5</f>
        <v>Evidencia</v>
      </c>
      <c r="AG5" s="72" t="str">
        <f>'2.Mapa'!AE5</f>
        <v>Reducción probabilidad</v>
      </c>
      <c r="AH5" s="72" t="str">
        <f>'2.Mapa'!AF5</f>
        <v>%</v>
      </c>
      <c r="AI5" s="72" t="str">
        <f>'2.Mapa'!AG5</f>
        <v>Reducción impacto</v>
      </c>
      <c r="AJ5" s="72" t="str">
        <f>'2.Mapa'!AH5</f>
        <v>%</v>
      </c>
      <c r="AK5" s="72" t="str">
        <f>'2.Mapa'!AI5</f>
        <v>Reducción severidad</v>
      </c>
      <c r="AL5" s="72" t="str">
        <f>'2.Mapa'!AJ5</f>
        <v>Probabilidad residual</v>
      </c>
      <c r="AM5" s="72" t="str">
        <f>'2.Mapa'!AK5</f>
        <v>Pr %</v>
      </c>
      <c r="AN5" s="72" t="str">
        <f>'2.Mapa'!AL5</f>
        <v>Impacto residual</v>
      </c>
      <c r="AO5" s="72" t="str">
        <f>'2.Mapa'!AM5</f>
        <v>Ir %</v>
      </c>
      <c r="AP5" s="72" t="str">
        <f>'2.Mapa'!AN5</f>
        <v>Nivel de severidad residual</v>
      </c>
      <c r="AQ5" s="72" t="str">
        <f>'2.Mapa'!AO5</f>
        <v xml:space="preserve">Posición severidad (r) </v>
      </c>
      <c r="AR5" s="72" t="str">
        <f>'2.Mapa'!AP5</f>
        <v>Tratamiento</v>
      </c>
      <c r="AS5" s="72" t="str">
        <f>'2.Mapa'!AQ5</f>
        <v>Actividad</v>
      </c>
      <c r="AT5" s="72" t="str">
        <f>'2.Mapa'!AR5</f>
        <v>Responsable</v>
      </c>
      <c r="AU5" s="72" t="str">
        <f>'2.Mapa'!AS5</f>
        <v>Fecha implementación</v>
      </c>
      <c r="AV5" s="72" t="str">
        <f>'2.Mapa'!AT5</f>
        <v>Fecha de monitoreo</v>
      </c>
      <c r="AW5" s="72" t="str">
        <f>'2.Mapa'!AU5</f>
        <v>Evidencia de implementación de la actividad</v>
      </c>
      <c r="AX5" s="72" t="str">
        <f>'2.Mapa'!AV5</f>
        <v>Estado de la  actividad</v>
      </c>
      <c r="AY5" s="72" t="str">
        <f>'2.Mapa'!AW5</f>
        <v>Observaciones sobre el plan</v>
      </c>
      <c r="AZ5" s="72" t="str">
        <f>'2.Mapa'!AX5</f>
        <v>Evidencia de ejecución del control</v>
      </c>
      <c r="BA5" s="72" t="str">
        <f>'2.Mapa'!AY5</f>
        <v>Observaciones sobre el control</v>
      </c>
      <c r="BB5" s="72" t="str">
        <f>'2.Mapa'!AZ5</f>
        <v>¿La identificación del riesgo es adecuada?</v>
      </c>
      <c r="BC5" s="72" t="str">
        <f>'2.Mapa'!BA5</f>
        <v>¿El diseño del control es adecuado?</v>
      </c>
      <c r="BD5" s="72" t="str">
        <f>'2.Mapa'!BB5</f>
        <v>¿Se evidencia ejecución del control?</v>
      </c>
      <c r="BE5" s="72" t="str">
        <f>'2.Mapa'!BC5</f>
        <v>¿El plan de reducción  ha permitido mejorar el control?</v>
      </c>
      <c r="BF5" s="72" t="str">
        <f>'2.Mapa'!BD5</f>
        <v>¿Se presentaron eventos de materialización del riesgo?</v>
      </c>
      <c r="BG5" s="72" t="str">
        <f>'2.Mapa'!BE5</f>
        <v>Observaciones del seguimiento</v>
      </c>
    </row>
    <row r="6" spans="1:60" ht="24.75" customHeight="1" x14ac:dyDescent="0.3">
      <c r="A6" s="19">
        <v>6</v>
      </c>
      <c r="B6" s="1">
        <v>1</v>
      </c>
      <c r="C6" s="4" t="str">
        <f>'2.Mapa'!A$18</f>
        <v>Adquisiciones</v>
      </c>
      <c r="D6" s="4" t="str">
        <f>'2.Mapa'!B$18</f>
        <v>ADQ-O1</v>
      </c>
      <c r="E6" s="4" t="str">
        <f>'2.Mapa'!C$18</f>
        <v>reputacional</v>
      </c>
      <c r="F6" s="4" t="str">
        <f>'2.Mapa'!D$18</f>
        <v>demoras en la suscripción de procesos contractuales</v>
      </c>
      <c r="G6" s="4" t="str">
        <f>'2.Mapa'!E$18</f>
        <v>retrasos en la estructuración, revisión y aprobación del trámite precontractual</v>
      </c>
      <c r="H6" s="4" t="str">
        <f>'2.Mapa'!F$18</f>
        <v>Falta de claridad en las necesidades de la contratación que requiere la entidad</v>
      </c>
      <c r="I6" s="4" t="str">
        <f>'2.Mapa'!G$18</f>
        <v>Posibilidad de afectación reputacional por demoras en la suscripción de procesos contractuales debido a retrasos en la estructuración, revisión y aprobación del trámite precontractual</v>
      </c>
      <c r="J6" s="4" t="str">
        <f>'2.Mapa'!H$18</f>
        <v>Ejecución y administración de procesos</v>
      </c>
      <c r="K6" s="4">
        <f>'2.Mapa'!I$18</f>
        <v>230</v>
      </c>
      <c r="L6" s="4" t="str">
        <f>'2.Mapa'!J$18</f>
        <v>Estudios previos</v>
      </c>
      <c r="M6" s="4" t="str">
        <f>'2.Mapa'!K$18</f>
        <v>La entidad con algunos usuarios de relevancia frente al logro de los objetivos</v>
      </c>
      <c r="N6" s="4" t="str">
        <f>'2.Mapa'!L$18</f>
        <v>Media</v>
      </c>
      <c r="O6" s="4">
        <f>'2.Mapa'!M$18</f>
        <v>0.6</v>
      </c>
      <c r="P6" s="4" t="str">
        <f>'2.Mapa'!N$18</f>
        <v>Moderado</v>
      </c>
      <c r="Q6" s="4">
        <f>'2.Mapa'!O$18</f>
        <v>0.6</v>
      </c>
      <c r="R6" s="4" t="str">
        <f>'2.Mapa'!P$18</f>
        <v>Moderado</v>
      </c>
      <c r="S6" s="4">
        <f>'2.Mapa'!Q$18</f>
        <v>11</v>
      </c>
      <c r="T6" s="4">
        <f>'2.Mapa'!R$18</f>
        <v>1</v>
      </c>
      <c r="U6" s="4" t="str">
        <f>'2.Mapa'!S$18</f>
        <v>Área solicitante, profesionales del Grupo de Gestión Contractual, del Grupo de Gestión Financiera y Grupo de Planeación y de Relacionamiento con el Ciudadano</v>
      </c>
      <c r="V6" s="4" t="str">
        <f>'2.Mapa'!T$18</f>
        <v xml:space="preserve">Revisar que los estudios previos y demás documentos precontractuales cumplan con las necesidades del Instituto y con los requisitos legalmente establecidos </v>
      </c>
      <c r="W6" s="4" t="str">
        <f>'2.Mapa'!U$18</f>
        <v>a través del cumplimiento de los formatos establecidos para las distintas modalidades de selección y la validación de la necesidad con el plan de adquisiciones y plan de acción</v>
      </c>
      <c r="X6" s="4" t="str">
        <f>'2.Mapa'!V$18</f>
        <v>Preventivo</v>
      </c>
      <c r="Y6" s="4" t="str">
        <f>'2.Mapa'!W$18</f>
        <v>Manual</v>
      </c>
      <c r="Z6" s="4">
        <f>'2.Mapa'!X$18</f>
        <v>0.4</v>
      </c>
      <c r="AA6" s="4" t="str">
        <f>'2.Mapa'!Y$18</f>
        <v>Probabilidad</v>
      </c>
      <c r="AB6" s="4">
        <f ca="1">'2.Mapa'!Z$18</f>
        <v>0.34799999999999998</v>
      </c>
      <c r="AC6" s="4">
        <f ca="1">'2.Mapa'!AA$18</f>
        <v>0.15000000000000002</v>
      </c>
      <c r="AD6" s="4" t="str">
        <f>'2.Mapa'!AB$18</f>
        <v>Documentado</v>
      </c>
      <c r="AE6" s="4" t="str">
        <f>'2.Mapa'!AC$18</f>
        <v>Continua</v>
      </c>
      <c r="AF6" s="4" t="str">
        <f>'2.Mapa'!AD$18</f>
        <v>Con registro</v>
      </c>
      <c r="AG6" s="4" t="str">
        <f>'2.Mapa'!AE$18</f>
        <v>Baja</v>
      </c>
      <c r="AH6" s="4">
        <f>'2.Mapa'!AF$18</f>
        <v>0.36</v>
      </c>
      <c r="AI6" s="4" t="str">
        <f>'2.Mapa'!AG$18</f>
        <v>Moderado</v>
      </c>
      <c r="AJ6" s="4">
        <f>'2.Mapa'!AH$18</f>
        <v>0.6</v>
      </c>
      <c r="AK6" s="4" t="str">
        <f>'2.Mapa'!AI$18</f>
        <v>Moderado</v>
      </c>
      <c r="AL6" s="4" t="str">
        <f ca="1">'2.Mapa'!AJ$18</f>
        <v>Baja</v>
      </c>
      <c r="AM6" s="4">
        <f ca="1">'2.Mapa'!AK$18</f>
        <v>0.252</v>
      </c>
      <c r="AN6" s="4" t="str">
        <f ca="1">'2.Mapa'!AL$18</f>
        <v>Moderado</v>
      </c>
      <c r="AO6" s="4">
        <f ca="1">'2.Mapa'!AM$18</f>
        <v>0.44999999999999996</v>
      </c>
      <c r="AP6" s="4" t="str">
        <f ca="1">'2.Mapa'!AN$18</f>
        <v>Moderado</v>
      </c>
      <c r="AQ6" s="4">
        <f ca="1">'2.Mapa'!AO$18</f>
        <v>10</v>
      </c>
      <c r="AR6" s="4" t="str">
        <f>'2.Mapa'!AP$18</f>
        <v>Reducir (mitigar)</v>
      </c>
      <c r="AS6" s="4" t="str">
        <f>'2.Mapa'!AQ$18</f>
        <v>Publicar cápsulas informativas a las distintas áreas del ICC y evaluar la apropiación del conocimiento, a través del instrumento diseñado para tal fin</v>
      </c>
      <c r="AT6" s="4" t="str">
        <f>'2.Mapa'!AR$18</f>
        <v>Profesionales y técnica del Grupo de Gestión contractual</v>
      </c>
      <c r="AU6" s="4">
        <f>'2.Mapa'!AS$18</f>
        <v>45291</v>
      </c>
      <c r="AV6" s="4">
        <f>'2.Mapa'!AT$18</f>
        <v>45216</v>
      </c>
      <c r="AW6" s="4" t="str">
        <f>'2.Mapa'!AU$18</f>
        <v xml:space="preserve">Comunicación interna de invitación a capacitación en el mes de septiembre para el trámite contractual </v>
      </c>
      <c r="AX6" s="4" t="str">
        <f>'2.Mapa'!AV$18</f>
        <v>En curso</v>
      </c>
      <c r="AY6" s="4" t="str">
        <f>'2.Mapa'!AW$18</f>
        <v>Se tiene proyectado en el último trimestre gestionar las cápsulas del trámite precontractual con la respectiva evaluación.
A la fecha se han adelantado actividades de socialización para el trámite contractual</v>
      </c>
      <c r="AZ6" s="4" t="str">
        <f>'2.Mapa'!AX$18</f>
        <v>A modo de ejemplo se anexan los estudios previos con observaciones derivadas de la revisión Grupo de Gestión Contractual, del Grupo de Gestión Financiera y Grupo de Planeación y de Relacionamiento con el Ciudadano</v>
      </c>
      <c r="BA6" s="4" t="str">
        <f>'2.Mapa'!AY$18</f>
        <v>En el trimestre todos los estudios previos que derivaron en un proceso contractual contaron con revisión de Grupo de Gestión Contractual, del Grupo de Gestión Financiera y Grupo de Planeación y de Relacionamiento con el Ciudadano</v>
      </c>
      <c r="BB6" s="4" t="str">
        <f>'2.Mapa'!AZ$18</f>
        <v>SI</v>
      </c>
      <c r="BC6" s="4" t="str">
        <f>'2.Mapa'!BA$18</f>
        <v>SI</v>
      </c>
      <c r="BD6" s="4" t="str">
        <f>'2.Mapa'!BB$18</f>
        <v>SI</v>
      </c>
      <c r="BE6" s="4" t="str">
        <f>'2.Mapa'!BC$18</f>
        <v>SI</v>
      </c>
      <c r="BF6" s="4" t="str">
        <f>'2.Mapa'!BD$18</f>
        <v>NO</v>
      </c>
      <c r="BG6" s="4" t="str">
        <f>'2.Mapa'!BE$18</f>
        <v>Sin observaciones</v>
      </c>
      <c r="BH6" s="3"/>
    </row>
    <row r="7" spans="1:60" ht="24.75" customHeight="1" x14ac:dyDescent="0.3">
      <c r="A7" s="19">
        <f t="shared" ref="A7:A11" si="0">A6+6</f>
        <v>12</v>
      </c>
      <c r="B7" s="1">
        <v>2</v>
      </c>
      <c r="C7" s="4" t="str">
        <f>'2.Mapa'!A$60</f>
        <v>Direccionamiento estratégico</v>
      </c>
      <c r="D7" s="4" t="str">
        <f>'2.Mapa'!B$60</f>
        <v>DIR-O1</v>
      </c>
      <c r="E7" s="4" t="str">
        <f>'2.Mapa'!C$60</f>
        <v>reputacional</v>
      </c>
      <c r="F7" s="4" t="str">
        <f>'2.Mapa'!D$60</f>
        <v>mala percepción de los grupos de valor</v>
      </c>
      <c r="G7" s="4" t="str">
        <f>'2.Mapa'!E$60</f>
        <v>calidad insuficiente para la atención de los servicios prestados por el Instituto</v>
      </c>
      <c r="H7" s="4" t="str">
        <f>'2.Mapa'!F$60</f>
        <v>Herramientas e instrumentos insuficientes para valorar la prestación del servicio dificultando la identificación temprana de problemas y la implementación de medidas preventivas y correctivas oportunas</v>
      </c>
      <c r="I7" s="4" t="str">
        <f>'2.Mapa'!G$60</f>
        <v>Posibilidad de afectación reputacional por mala percepción de los grupos de valor debido a calidad insuficiente para la atención de los servicios prestados por el Instituto</v>
      </c>
      <c r="J7" s="4" t="str">
        <f>'2.Mapa'!H$60</f>
        <v>Ejecución y administración de procesos</v>
      </c>
      <c r="K7" s="4">
        <f>'2.Mapa'!I$60</f>
        <v>16</v>
      </c>
      <c r="L7" s="4" t="str">
        <f>'2.Mapa'!J$60</f>
        <v xml:space="preserve"> Servicios prestados acorde con el portafolio vigente </v>
      </c>
      <c r="M7" s="4" t="str">
        <f>'2.Mapa'!K$60</f>
        <v>La entidad con efecto publicitario sostenido a nivel de sector administrativo, nivel departamental o municipal</v>
      </c>
      <c r="N7" s="4" t="str">
        <f>'2.Mapa'!L$60</f>
        <v>Baja</v>
      </c>
      <c r="O7" s="4">
        <f>'2.Mapa'!M$60</f>
        <v>0.4</v>
      </c>
      <c r="P7" s="4" t="str">
        <f>'2.Mapa'!N$60</f>
        <v>Mayor</v>
      </c>
      <c r="Q7" s="4">
        <f>'2.Mapa'!O$60</f>
        <v>0.8</v>
      </c>
      <c r="R7" s="4" t="str">
        <f>'2.Mapa'!P$60</f>
        <v>Alto</v>
      </c>
      <c r="S7" s="4">
        <f>'2.Mapa'!Q$60</f>
        <v>16</v>
      </c>
      <c r="T7" s="4">
        <f>'2.Mapa'!R$60</f>
        <v>1</v>
      </c>
      <c r="U7" s="4" t="str">
        <f>'2.Mapa'!S$60</f>
        <v>Profesional Especializado Grupo de Planeación y de Relacionamiento con el Ciudadano con apoyo de los profesionales misionales de la entidad</v>
      </c>
      <c r="V7" s="4" t="str">
        <f>'2.Mapa'!T$60</f>
        <v>Verificar la clasificación de los grupos de valor clave que se ven directamente afectados por los servicios ofertados</v>
      </c>
      <c r="W7" s="4" t="str">
        <f>'2.Mapa'!U$60</f>
        <v>a través de la implementación de la metodología para la caracterización de usuarios</v>
      </c>
      <c r="X7" s="4" t="str">
        <f>'2.Mapa'!V$60</f>
        <v>Preventivo</v>
      </c>
      <c r="Y7" s="4" t="str">
        <f>'2.Mapa'!W$60</f>
        <v>Manual</v>
      </c>
      <c r="Z7" s="4">
        <f>'2.Mapa'!X$60</f>
        <v>0.4</v>
      </c>
      <c r="AA7" s="4" t="str">
        <f>'2.Mapa'!Y$60</f>
        <v>Probabilidad</v>
      </c>
      <c r="AB7" s="4">
        <f ca="1">'2.Mapa'!Z$60</f>
        <v>0.23200000000000004</v>
      </c>
      <c r="AC7" s="4">
        <f ca="1">'2.Mapa'!AA$60</f>
        <v>0.35</v>
      </c>
      <c r="AD7" s="4" t="str">
        <f>'2.Mapa'!AB$60</f>
        <v>Documentado</v>
      </c>
      <c r="AE7" s="4" t="str">
        <f>'2.Mapa'!AC$60</f>
        <v>Continua</v>
      </c>
      <c r="AF7" s="4" t="str">
        <f>'2.Mapa'!AD$60</f>
        <v>Con registro</v>
      </c>
      <c r="AG7" s="4" t="str">
        <f>'2.Mapa'!AE$60</f>
        <v>Baja</v>
      </c>
      <c r="AH7" s="4">
        <f>'2.Mapa'!AF$60</f>
        <v>0.24</v>
      </c>
      <c r="AI7" s="4" t="str">
        <f>'2.Mapa'!AG$60</f>
        <v>Mayor</v>
      </c>
      <c r="AJ7" s="4">
        <f>'2.Mapa'!AH$60</f>
        <v>0.8</v>
      </c>
      <c r="AK7" s="4" t="str">
        <f>'2.Mapa'!AI$60</f>
        <v>Alto</v>
      </c>
      <c r="AL7" s="4" t="str">
        <f ca="1">'2.Mapa'!AJ$60</f>
        <v>Muy Baja</v>
      </c>
      <c r="AM7" s="4">
        <f ca="1">'2.Mapa'!AK$60</f>
        <v>0.16799999999999998</v>
      </c>
      <c r="AN7" s="4" t="str">
        <f ca="1">'2.Mapa'!AL$60</f>
        <v>Moderado</v>
      </c>
      <c r="AO7" s="4">
        <f ca="1">'2.Mapa'!AM$60</f>
        <v>0.45000000000000007</v>
      </c>
      <c r="AP7" s="4" t="str">
        <f ca="1">'2.Mapa'!AN$60</f>
        <v>Moderado</v>
      </c>
      <c r="AQ7" s="4">
        <f ca="1">'2.Mapa'!AO$60</f>
        <v>8</v>
      </c>
      <c r="AR7" s="4" t="str">
        <f>'2.Mapa'!AP$60</f>
        <v>Reducir (mitigar)</v>
      </c>
      <c r="AS7" s="4" t="str">
        <f>'2.Mapa'!AQ$60</f>
        <v xml:space="preserve">Aplicación de evaluación docente de forma semestral de acuerdo al calendario académico </v>
      </c>
      <c r="AT7" s="4" t="str">
        <f>'2.Mapa'!AR$60</f>
        <v>Contratista profesional encargado de la plataforma Academusoft</v>
      </c>
      <c r="AU7" s="4">
        <f>'2.Mapa'!AS$60</f>
        <v>45260</v>
      </c>
      <c r="AV7" s="4">
        <f>'2.Mapa'!AT$60</f>
        <v>45218</v>
      </c>
      <c r="AW7" s="4" t="str">
        <f>'2.Mapa'!AU$60</f>
        <v>Resolución 234 de 2022 en la cual se establece el calendario académico 2023</v>
      </c>
      <c r="AX7" s="4" t="str">
        <f>'2.Mapa'!AV$60</f>
        <v>En curso</v>
      </c>
      <c r="AY7" s="4" t="str">
        <f>'2.Mapa'!AW$60</f>
        <v>El desarrollo de esta actividad se realiza dos veces en el año semestralmente, una en mayo y la otra en noviembre, según Resolución 234 de 2022 por la cual se establece el calendario académico, por lo tanto no se reporta información para el tercer trimestre</v>
      </c>
      <c r="AZ7" s="4" t="str">
        <f>'2.Mapa'!AX$60</f>
        <v xml:space="preserve">1.Reunión 01/08/2023: Socialización de matriz de caracterización de los ciudadanos y grupos de valor del ICC al grupo misional de formación (FSAB y Educación Continua):
Socialización matriz de caracterización usuarios ICC-20230801_193027-Meeting Recording.mp4 
2.Reunión 03/08/2023: Socialización de matriz de caracterización de los ciudadanos y grupos de valor del ICC al grupo misional de formación (FSAB y Educación Continua)  
Socialización matriz de caracterización usuarios ICC-20230803_195730-Meeting Recording.mp4
3.Reunión 04/08/2023: Socialización de matriz de caracterización de los ciudadanos y grupos de valor del ICC al grupo misional de investigaciones (Grupo de investigación académica y Grupo de biblioteca especializada) 
Socialización matriz de caracterización usuarios ICC-20230803_192527-Meeting Recording.mp4
4. Reunión encuesta de percepción, herramienta de medición de experiencias ciudadanas y caracterización biblioteca 
 Reunión sobre encuesta de percepción de biblioteca y herramienta de medición ciudadana-20230808_090739-Grabación de la reunión.mp4
5.Reunión 09/08/2023: Primera mesa de trabajo con el Grupo de Biblioteca especializada para acompañar el diligenciamiento de matriz de caracterización de los ciudadanos y grupos de valor del ICC. (presencial) 
6.Reunión 11/08/2023: Primera mesa de trabajo con el Grupo de Investigaciones Académicas para acompañar el diligenciamiento de matriz de caracterización de los ciudadanos y grupos de valor del ICC. 
Grabación de la reunión de Mesa de trabajo caracterización grupo de investigaciones académicas-20230811_102509.mp4
7.Reunión 15/08/2023: Primera mesa de trabajo con el Grupo de formación para acompañar el diligenciamiento de matriz de caracterización de los ciudadanos y grupos de valor del ICC. (FSAB y Educación Continua) (presencial) 
8.Reunión 20/08/2023: Primera mesa de trabajo con el Grupo de formación para acompañar el diligenciamiento de matriz de caracterización de los ciudadanos y grupos de valor del ICC. (Sello editorial) 
9.Reunión 31/08/2023: Segunda mesa de trabajo con el Grupo de Biblioteca especializada para acompañar el diligenciamiento de matriz de caracterización de los ciudadanos y grupos de valor del ICC, (virtual) </v>
      </c>
      <c r="BA7" s="4" t="str">
        <f>'2.Mapa'!AY$60</f>
        <v xml:space="preserve">Para el tercer trimetre del 2023 el Grupo de Planeación y Relacionamiento con el Ciudadano llevó a cabo quince (15) reuniones con los grupos misionales del ICC, cuyo objetivo es la socialización y mesas de trabajo de diligenciamiento de la matriz de caracterización de usuarios y grupos de interés del ICC para la recolección de los datos que permitirán realizar la elaboración y publicación del informe de caracterización de usuarios y grupos de interés del ICC onforme a la metodología para la caracterización de usuarios dispuesta por el Instituto. </v>
      </c>
      <c r="BB7" s="4" t="str">
        <f>'2.Mapa'!AZ$60</f>
        <v>SI</v>
      </c>
      <c r="BC7" s="4" t="str">
        <f>'2.Mapa'!BA$60</f>
        <v>SI</v>
      </c>
      <c r="BD7" s="4" t="str">
        <f>'2.Mapa'!BB$60</f>
        <v>Parcialmente</v>
      </c>
      <c r="BE7" s="4" t="str">
        <f>'2.Mapa'!BC$60</f>
        <v>Parcialmente</v>
      </c>
      <c r="BF7" s="4" t="str">
        <f>'2.Mapa'!BD$60</f>
        <v>NO</v>
      </c>
      <c r="BG7" s="4" t="str">
        <f>'2.Mapa'!BE$60</f>
        <v>1) Se identificaron cuatro (4) controles, de los cuales dos (2) son correctivos, dos (2) están sin documentar y todos son manuales.
2) Se evidencio tres (3) planes de reducción
3) Frente a las evidencias de la ejecución de los controles, se identificó:
a) Control_1: En las observaciones se hace referencia a la realización de quince (15) reuniones con los grupos misionales para el diligenciamiento y socialización de la matriz de caracterización de usuarios y grupos de interés.  Sin embargo, no se adjuntan las evidencias de las reuniones (actas), lista de asistentes, ni el documento de caracterización mencionado. 
- Referente al complemento de la acción de control, de implementación de la metodología para la caracterización de usuarios, se indica la metodología sólo se detalla en el informe de Caracterización de grupos de interés y de valor
b) Control_2: Se evidencia presentación de los resultados de encuesta de percepción en informe de PQRSDF del segundo trimestre 2023 y socialización en CIGD. Se identifica bajo nivel de participación (20 personas).
c) Demás controles son correctivos, se reporta la no materialización de los riesgos.
4) Frente a los planes de reducción, se observó:
a) Plan_1: Se indica se realizará 2 veces al año en marzo y en noviembre, por lo cual no se carga evidencia en este trimestre.
b) Plan_2: No se cargan evidencias, y las observaciones no son concordantes con el plan, que dice:" actualización del portafolio de servicios (...) con fecha implementación 31/10/23
c) Plan_3: No se adjuntan las evidencias de las reuniones reportadas, como son listas de asistentes, citaciones y borradores de actas.</v>
      </c>
      <c r="BH7" s="3"/>
    </row>
    <row r="8" spans="1:60" ht="24.75" customHeight="1" x14ac:dyDescent="0.3">
      <c r="A8" s="19">
        <f>A7+6</f>
        <v>18</v>
      </c>
      <c r="B8" s="1">
        <v>3</v>
      </c>
      <c r="C8" s="4" t="str">
        <f>'2.Mapa'!A$102</f>
        <v>Mejoramiento continuo</v>
      </c>
      <c r="D8" s="4" t="str">
        <f>'2.Mapa'!B$102</f>
        <v>MEJ-O1</v>
      </c>
      <c r="E8" s="4" t="str">
        <f>'2.Mapa'!C$102</f>
        <v>económica</v>
      </c>
      <c r="F8" s="4" t="str">
        <f>'2.Mapa'!D$102</f>
        <v>incumplimiento de los lineamientos normativos</v>
      </c>
      <c r="G8" s="4" t="str">
        <f>'2.Mapa'!E$102</f>
        <v>desconocimiento de las normas vigentes que rige cada proceso</v>
      </c>
      <c r="H8" s="4" t="str">
        <f>'2.Mapa'!F$102</f>
        <v>Lineamientos y normatividad desarticuladas para el desarrollo de las acciones de mejora</v>
      </c>
      <c r="I8" s="4" t="str">
        <f>'2.Mapa'!G$102</f>
        <v>Posibilidad de afectación económica por incumplimiento de los lineamientos normativos debido a desconocimiento de las normas vigentes que rige cada proceso</v>
      </c>
      <c r="J8" s="4" t="str">
        <f>'2.Mapa'!H$102</f>
        <v>Usuarios, productos y prácticas organizacionales</v>
      </c>
      <c r="K8" s="4">
        <f>'2.Mapa'!I$102</f>
        <v>2</v>
      </c>
      <c r="L8" s="4" t="str">
        <f>'2.Mapa'!J$102</f>
        <v>Actualizaciones de la matriz legal</v>
      </c>
      <c r="M8" s="4" t="str">
        <f>'2.Mapa'!K$102</f>
        <v>Entre 100 y 500 SMLMV</v>
      </c>
      <c r="N8" s="4" t="str">
        <f>'2.Mapa'!L$102</f>
        <v>Muy Baja</v>
      </c>
      <c r="O8" s="4">
        <f>'2.Mapa'!M$102</f>
        <v>0.2</v>
      </c>
      <c r="P8" s="4" t="str">
        <f>'2.Mapa'!N$102</f>
        <v>Mayor</v>
      </c>
      <c r="Q8" s="4">
        <f>'2.Mapa'!O$102</f>
        <v>0.8</v>
      </c>
      <c r="R8" s="4" t="str">
        <f>'2.Mapa'!P$102</f>
        <v>Alto</v>
      </c>
      <c r="S8" s="4">
        <f>'2.Mapa'!Q$102</f>
        <v>13</v>
      </c>
      <c r="T8" s="4">
        <f>'2.Mapa'!R$102</f>
        <v>1</v>
      </c>
      <c r="U8" s="4" t="str">
        <f>'2.Mapa'!S$102</f>
        <v>Secretario técnico del Comité de Defensa Jurídica - Rol Abogado de Defensa Jurídica</v>
      </c>
      <c r="V8" s="4" t="str">
        <f>'2.Mapa'!T$102</f>
        <v>Validar que  las solicitudes de actualización legal presentadas deban incorporarse para que regulen los procesos institucionales</v>
      </c>
      <c r="W8" s="4" t="str">
        <f>'2.Mapa'!U$102</f>
        <v>a través de la consolidación de solicitudes realizadas y su posterior publicación en página web o Intranet, de acuerdo con procedimiento de actualización de matriz legal</v>
      </c>
      <c r="X8" s="4" t="str">
        <f>'2.Mapa'!V$102</f>
        <v>Preventivo</v>
      </c>
      <c r="Y8" s="4" t="str">
        <f>'2.Mapa'!W$102</f>
        <v>Manual</v>
      </c>
      <c r="Z8" s="4">
        <f>'2.Mapa'!X$102</f>
        <v>0.4</v>
      </c>
      <c r="AA8" s="4" t="str">
        <f>'2.Mapa'!Y$102</f>
        <v>Probabilidad</v>
      </c>
      <c r="AB8" s="4">
        <f ca="1">'2.Mapa'!Z$102</f>
        <v>8.0000000000000016E-2</v>
      </c>
      <c r="AC8" s="4">
        <f ca="1">'2.Mapa'!AA$102</f>
        <v>0.19999999999999996</v>
      </c>
      <c r="AD8" s="4" t="str">
        <f>'2.Mapa'!AB$102</f>
        <v>Documentado</v>
      </c>
      <c r="AE8" s="4" t="str">
        <f>'2.Mapa'!AC$102</f>
        <v>Continua</v>
      </c>
      <c r="AF8" s="4" t="str">
        <f>'2.Mapa'!AD$102</f>
        <v>Con registro</v>
      </c>
      <c r="AG8" s="4" t="str">
        <f>'2.Mapa'!AE$102</f>
        <v>Muy Baja</v>
      </c>
      <c r="AH8" s="4">
        <f>'2.Mapa'!AF$102</f>
        <v>0.12</v>
      </c>
      <c r="AI8" s="4" t="str">
        <f>'2.Mapa'!AG$102</f>
        <v>Mayor</v>
      </c>
      <c r="AJ8" s="4">
        <f>'2.Mapa'!AH$102</f>
        <v>0.8</v>
      </c>
      <c r="AK8" s="4" t="str">
        <f>'2.Mapa'!AI$102</f>
        <v>Alto</v>
      </c>
      <c r="AL8" s="4" t="str">
        <f ca="1">'2.Mapa'!AJ$102</f>
        <v>Muy Baja</v>
      </c>
      <c r="AM8" s="4">
        <f ca="1">'2.Mapa'!AK$102</f>
        <v>0.12</v>
      </c>
      <c r="AN8" s="4" t="str">
        <f ca="1">'2.Mapa'!AL$102</f>
        <v>Moderado</v>
      </c>
      <c r="AO8" s="4">
        <f ca="1">'2.Mapa'!AM$102</f>
        <v>0.60000000000000009</v>
      </c>
      <c r="AP8" s="4" t="str">
        <f ca="1">'2.Mapa'!AN$102</f>
        <v>Moderado</v>
      </c>
      <c r="AQ8" s="4">
        <f ca="1">'2.Mapa'!AO$102</f>
        <v>8</v>
      </c>
      <c r="AR8" s="4" t="str">
        <f>'2.Mapa'!AP$102</f>
        <v>Reducir (mitigar)</v>
      </c>
      <c r="AS8" s="4" t="str">
        <f>'2.Mapa'!AQ$102</f>
        <v>Divulgar el procedimiento para la actualización de la matriz legal a todos los servidores públicos de la entidad</v>
      </c>
      <c r="AT8" s="4" t="str">
        <f>'2.Mapa'!AR$102</f>
        <v>Rol Abogado de Defensa Jurídica</v>
      </c>
      <c r="AU8" s="4">
        <f>'2.Mapa'!AS$102</f>
        <v>45260</v>
      </c>
      <c r="AV8" s="4">
        <f>'2.Mapa'!AT$102</f>
        <v>45217</v>
      </c>
      <c r="AW8" s="4">
        <f>'2.Mapa'!AU$102</f>
        <v>0</v>
      </c>
      <c r="AX8" s="4" t="str">
        <f>'2.Mapa'!AV$102</f>
        <v>En curso</v>
      </c>
      <c r="AY8" s="4" t="str">
        <f>'2.Mapa'!AW$102</f>
        <v>Se proyecta realizar una comunicación interna divulgando el procedimiento vigente para la actualización de la matriz legal</v>
      </c>
      <c r="AZ8" s="4" t="str">
        <f>'2.Mapa'!AX$102</f>
        <v>Correos de los grupos de trabajo con ajustes a la matriz legal
Matriz legal publicada y divulgada</v>
      </c>
      <c r="BA8" s="4" t="str">
        <f>'2.Mapa'!AY$102</f>
        <v xml:space="preserve">Durante en el mes de junio y julio se actualizó la matriz legal institucional junto con los líderes de grupo. </v>
      </c>
      <c r="BB8" s="4" t="str">
        <f>'2.Mapa'!AZ$102</f>
        <v>SI</v>
      </c>
      <c r="BC8" s="4" t="str">
        <f>'2.Mapa'!BA$102</f>
        <v>SI</v>
      </c>
      <c r="BD8" s="4" t="str">
        <f>'2.Mapa'!BB$102</f>
        <v>SI</v>
      </c>
      <c r="BE8" s="4" t="str">
        <f>'2.Mapa'!BC$102</f>
        <v>NO</v>
      </c>
      <c r="BF8" s="4" t="str">
        <f>'2.Mapa'!BD$102</f>
        <v>NO</v>
      </c>
      <c r="BG8" s="4" t="str">
        <f>'2.Mapa'!BE$102</f>
        <v>Sin observaciones</v>
      </c>
      <c r="BH8" s="3"/>
    </row>
    <row r="9" spans="1:60" ht="24.75" customHeight="1" x14ac:dyDescent="0.3">
      <c r="A9" s="19">
        <f t="shared" si="0"/>
        <v>24</v>
      </c>
      <c r="B9" s="1">
        <v>4</v>
      </c>
      <c r="C9" s="4" t="str">
        <f>'2.Mapa'!A$42</f>
        <v>Información y comunicación</v>
      </c>
      <c r="D9" s="4" t="str">
        <f>'2.Mapa'!B$42</f>
        <v>COM-O1</v>
      </c>
      <c r="E9" s="4" t="str">
        <f>'2.Mapa'!C$42</f>
        <v>reputacional</v>
      </c>
      <c r="F9" s="4" t="str">
        <f>'2.Mapa'!D$42</f>
        <v>inoportunidad en la respuesta a las solicitudes presentadas por la ciudadanía</v>
      </c>
      <c r="G9" s="4" t="str">
        <f>'2.Mapa'!E$42</f>
        <v>la adaptación del aplicativo de PQRSDF al interior de los procesos</v>
      </c>
      <c r="H9" s="4" t="str">
        <f>'2.Mapa'!F$42</f>
        <v xml:space="preserve">Socialización y divulgación ineficaz de los lineamientos para la atención de PQRSD </v>
      </c>
      <c r="I9" s="4" t="str">
        <f>'2.Mapa'!G$42</f>
        <v>Posibilidad de afectación reputacional por inoportunidad en la respuesta a las solicitudes presentadas por la ciudadanía debido a la adaptación del aplicativo de PQRSDF al interior de los procesos</v>
      </c>
      <c r="J9" s="4" t="str">
        <f>'2.Mapa'!H$42</f>
        <v>Usuarios, productos y prácticas organizacionales</v>
      </c>
      <c r="K9" s="4">
        <f>'2.Mapa'!I$42</f>
        <v>660</v>
      </c>
      <c r="L9" s="4" t="str">
        <f>'2.Mapa'!J$42</f>
        <v xml:space="preserve">PQRSD radicadas en el ICC </v>
      </c>
      <c r="M9" s="4" t="str">
        <f>'2.Mapa'!K$42</f>
        <v>La entidad con efecto publicitario sostenido a nivel de sector administrativo, nivel departamental o municipal</v>
      </c>
      <c r="N9" s="4" t="str">
        <f>'2.Mapa'!L$42</f>
        <v>Alta</v>
      </c>
      <c r="O9" s="4">
        <f>'2.Mapa'!M$42</f>
        <v>0.8</v>
      </c>
      <c r="P9" s="4" t="str">
        <f>'2.Mapa'!N$42</f>
        <v>Mayor</v>
      </c>
      <c r="Q9" s="4">
        <f>'2.Mapa'!O$42</f>
        <v>0.8</v>
      </c>
      <c r="R9" s="4" t="str">
        <f>'2.Mapa'!P$42</f>
        <v>Alto</v>
      </c>
      <c r="S9" s="4">
        <f>'2.Mapa'!Q$42</f>
        <v>19</v>
      </c>
      <c r="T9" s="4">
        <f>'2.Mapa'!R$42</f>
        <v>1</v>
      </c>
      <c r="U9" s="4" t="str">
        <f>'2.Mapa'!S$42</f>
        <v>Coordinador del Grupo de Planeación y Relacionamiento con el Ciudadano</v>
      </c>
      <c r="V9" s="4" t="str">
        <f>'2.Mapa'!T$42</f>
        <v xml:space="preserve">Validar los lineamientos y procedimientos que permitan el radicado y seguimiento oportuno a las  respuestas de las comunicaciones oficiales, </v>
      </c>
      <c r="W9" s="4" t="str">
        <f>'2.Mapa'!U$42</f>
        <v>velando por la transparencia de la actuación administrativa</v>
      </c>
      <c r="X9" s="4" t="str">
        <f>'2.Mapa'!V$42</f>
        <v>Preventivo</v>
      </c>
      <c r="Y9" s="4" t="str">
        <f>'2.Mapa'!W$42</f>
        <v>Manual</v>
      </c>
      <c r="Z9" s="4">
        <f>'2.Mapa'!X$42</f>
        <v>0.4</v>
      </c>
      <c r="AA9" s="4" t="str">
        <f>'2.Mapa'!Y$42</f>
        <v>Probabilidad</v>
      </c>
      <c r="AB9" s="4">
        <f ca="1">'2.Mapa'!Z$42</f>
        <v>0.46400000000000008</v>
      </c>
      <c r="AC9" s="4">
        <f ca="1">'2.Mapa'!AA$42</f>
        <v>0.19999999999999996</v>
      </c>
      <c r="AD9" s="4" t="str">
        <f>'2.Mapa'!AB$42</f>
        <v>Documentado</v>
      </c>
      <c r="AE9" s="4" t="str">
        <f>'2.Mapa'!AC$42</f>
        <v>Aleatoria</v>
      </c>
      <c r="AF9" s="4" t="str">
        <f>'2.Mapa'!AD$42</f>
        <v>Con registro</v>
      </c>
      <c r="AG9" s="4" t="str">
        <f>'2.Mapa'!AE$42</f>
        <v>Media</v>
      </c>
      <c r="AH9" s="4">
        <f>'2.Mapa'!AF$42</f>
        <v>0.48</v>
      </c>
      <c r="AI9" s="4" t="str">
        <f>'2.Mapa'!AG$42</f>
        <v>Mayor</v>
      </c>
      <c r="AJ9" s="4">
        <f>'2.Mapa'!AH$42</f>
        <v>0.8</v>
      </c>
      <c r="AK9" s="4" t="str">
        <f>'2.Mapa'!AI$42</f>
        <v>Alto</v>
      </c>
      <c r="AL9" s="4" t="str">
        <f ca="1">'2.Mapa'!AJ$42</f>
        <v>Baja</v>
      </c>
      <c r="AM9" s="4">
        <f ca="1">'2.Mapa'!AK$42</f>
        <v>0.33599999999999997</v>
      </c>
      <c r="AN9" s="4" t="str">
        <f ca="1">'2.Mapa'!AL$42</f>
        <v>Moderado</v>
      </c>
      <c r="AO9" s="4">
        <f ca="1">'2.Mapa'!AM$42</f>
        <v>0.60000000000000009</v>
      </c>
      <c r="AP9" s="4" t="str">
        <f ca="1">'2.Mapa'!AN$42</f>
        <v>Moderado</v>
      </c>
      <c r="AQ9" s="4">
        <f ca="1">'2.Mapa'!AO$42</f>
        <v>10</v>
      </c>
      <c r="AR9" s="4" t="str">
        <f>'2.Mapa'!AP$42</f>
        <v>Reducir (mitigar)</v>
      </c>
      <c r="AS9" s="4" t="str">
        <f>'2.Mapa'!AQ$42</f>
        <v>Establecer un lineamiento para evitar la doble numeración en la radicación de peticiones y lograr el registro de todas las peticiones de información que son radicadas en el ICC mientras se implementa la segunda fase del formulario PQRSD</v>
      </c>
      <c r="AT9" s="4" t="str">
        <f>'2.Mapa'!AR$42</f>
        <v>Coordinador de Grupo de Gestión Documental</v>
      </c>
      <c r="AU9" s="4">
        <f>'2.Mapa'!AS$42</f>
        <v>45230</v>
      </c>
      <c r="AV9" s="4">
        <f>'2.Mapa'!AT$42</f>
        <v>45217</v>
      </c>
      <c r="AW9" s="4" t="str">
        <f>'2.Mapa'!AU$42</f>
        <v>Informe de radicación de peticiones en el aplicativo de PQRSDF</v>
      </c>
      <c r="AX9" s="4" t="str">
        <f>'2.Mapa'!AV$42</f>
        <v>En curso</v>
      </c>
      <c r="AY9" s="4" t="str">
        <f>'2.Mapa'!AW$42</f>
        <v>El Grupo de Gestión Documental implementa el uso del aplicativo PQRSDF, el cual mitiga el riesgo de duplicidad en el consecutivo de radicación.</v>
      </c>
      <c r="AZ9" s="4" t="str">
        <f>'2.Mapa'!AX$42</f>
        <v>Reglamento: https://sig.caroycuervo.gov.co/DocumentosSIG/DIR-R-2.pdf
Manual: https://sig.caroycuervo.gov.co/DocumentosSIG/DIR-M-5.2.pdf
Procedimiento
https://sig.caroycuervo.gov.co/DocumentosSIG/COM-P-1.2.pdf</v>
      </c>
      <c r="BA9" s="4" t="str">
        <f>'2.Mapa'!AY$42</f>
        <v>En el mes de julio el Grupo de Planeación y Relacionamiento con el Ciudadano lidero la articulación de los siguientes lineamientos al SIG:
1. COM-P-1: Gestión de peticiones, quejas, reclamos, sugerencias, denuncias y felicitaciones (PQRSDF)
2. DIR-M-5 Manual de Relación Estado Ciudadano
DIR-R-2. Reglamento interno de peticiones, quejas, reclamos, sugerencias, denuncias y felicitaciones (PQRSDF)</v>
      </c>
      <c r="BB9" s="4" t="str">
        <f>'2.Mapa'!AZ$42</f>
        <v>SI</v>
      </c>
      <c r="BC9" s="4" t="str">
        <f>'2.Mapa'!BA$42</f>
        <v>SI</v>
      </c>
      <c r="BD9" s="4" t="str">
        <f>'2.Mapa'!BB$42</f>
        <v>NO</v>
      </c>
      <c r="BE9" s="4" t="str">
        <f>'2.Mapa'!BC$42</f>
        <v>SI</v>
      </c>
      <c r="BF9" s="4" t="str">
        <f>'2.Mapa'!BD$42</f>
        <v>NO</v>
      </c>
      <c r="BG9" s="4" t="str">
        <f>'2.Mapa'!BE$42</f>
        <v>1. Frente a los controles se evidencia
a. Control_1: Sin soporte a la evidencia de la ejecución del control.</v>
      </c>
      <c r="BH9" s="3"/>
    </row>
    <row r="10" spans="1:60" ht="24.75" customHeight="1" x14ac:dyDescent="0.3">
      <c r="A10" s="19">
        <f t="shared" si="0"/>
        <v>30</v>
      </c>
      <c r="B10" s="1">
        <v>5</v>
      </c>
      <c r="C10" s="4" t="str">
        <f>'2.Mapa'!A$24</f>
        <v>Alianzas</v>
      </c>
      <c r="D10" s="4" t="str">
        <f>'2.Mapa'!B$24</f>
        <v>ALI-O1</v>
      </c>
      <c r="E10" s="4" t="str">
        <f>'2.Mapa'!C$24</f>
        <v>reputacional</v>
      </c>
      <c r="F10" s="4" t="str">
        <f>'2.Mapa'!D$24</f>
        <v>mala percepción de los grupos de interés</v>
      </c>
      <c r="G10" s="4" t="str">
        <f>'2.Mapa'!E$24</f>
        <v>insuficiente capacidad de atención en los requerimiento en los tiempos previstos a las diferentes alianzas del ICC</v>
      </c>
      <c r="H10" s="4" t="str">
        <f>'2.Mapa'!F$24</f>
        <v>Revisión jurídica inoportuna por las partes para continuar con el perfeccionamiento de los convenios misionales</v>
      </c>
      <c r="I10" s="4" t="str">
        <f>'2.Mapa'!G$24</f>
        <v>Posibilidad de afectación reputacional por mala percepción de los grupos de interés debido a insuficiente capacidad de atención en los requerimiento en los tiempos previstos a las diferentes alianzas del ICC</v>
      </c>
      <c r="J10" s="4" t="str">
        <f>'2.Mapa'!H$24</f>
        <v>Ejecución y administración de procesos</v>
      </c>
      <c r="K10" s="4">
        <f>'2.Mapa'!I$24</f>
        <v>8</v>
      </c>
      <c r="L10" s="4" t="str">
        <f>'2.Mapa'!J$24</f>
        <v>convenios</v>
      </c>
      <c r="M10" s="4" t="str">
        <f>'2.Mapa'!K$24</f>
        <v>La entidad a nivel nacional, con efecto publicitarios sostenible a nivel país</v>
      </c>
      <c r="N10" s="4" t="str">
        <f>'2.Mapa'!L$24</f>
        <v>Baja</v>
      </c>
      <c r="O10" s="4">
        <f>'2.Mapa'!M$24</f>
        <v>0.4</v>
      </c>
      <c r="P10" s="4" t="str">
        <f>'2.Mapa'!N$24</f>
        <v>Catastrófico</v>
      </c>
      <c r="Q10" s="4">
        <f>'2.Mapa'!O$24</f>
        <v>1</v>
      </c>
      <c r="R10" s="4" t="str">
        <f>'2.Mapa'!P$24</f>
        <v>Extremo</v>
      </c>
      <c r="S10" s="4">
        <f>'2.Mapa'!Q$24</f>
        <v>22</v>
      </c>
      <c r="T10" s="4">
        <f>'2.Mapa'!R$24</f>
        <v>1</v>
      </c>
      <c r="U10" s="4" t="str">
        <f>'2.Mapa'!S$24</f>
        <v>Asesora Dirección General</v>
      </c>
      <c r="V10" s="4" t="str">
        <f>'2.Mapa'!T$24</f>
        <v>Revisar jurídicamente los documentos a enviar a las áreas jurídicas de las partes</v>
      </c>
      <c r="W10" s="4" t="str">
        <f>'2.Mapa'!U$24</f>
        <v>permitiendo acelerar el proceso de alianzas</v>
      </c>
      <c r="X10" s="4" t="str">
        <f>'2.Mapa'!V$24</f>
        <v>Preventivo</v>
      </c>
      <c r="Y10" s="4" t="str">
        <f>'2.Mapa'!W$24</f>
        <v>Manual</v>
      </c>
      <c r="Z10" s="4">
        <f>'2.Mapa'!X$24</f>
        <v>0.4</v>
      </c>
      <c r="AA10" s="4" t="str">
        <f>'2.Mapa'!Y$24</f>
        <v>Probabilidad</v>
      </c>
      <c r="AB10" s="4">
        <f ca="1">'2.Mapa'!Z$24</f>
        <v>0.25600000000000001</v>
      </c>
      <c r="AC10" s="4">
        <f ca="1">'2.Mapa'!AA$24</f>
        <v>0.25</v>
      </c>
      <c r="AD10" s="4" t="str">
        <f>'2.Mapa'!AB$24</f>
        <v xml:space="preserve">Documentado </v>
      </c>
      <c r="AE10" s="4" t="str">
        <f>'2.Mapa'!AC$24</f>
        <v>Continua</v>
      </c>
      <c r="AF10" s="4" t="str">
        <f>'2.Mapa'!AD$24</f>
        <v xml:space="preserve">Con registro </v>
      </c>
      <c r="AG10" s="4" t="str">
        <f>'2.Mapa'!AE$24</f>
        <v>Baja</v>
      </c>
      <c r="AH10" s="4">
        <f>'2.Mapa'!AF$24</f>
        <v>0.24</v>
      </c>
      <c r="AI10" s="4" t="str">
        <f>'2.Mapa'!AG$24</f>
        <v>Catastrófico</v>
      </c>
      <c r="AJ10" s="4">
        <f>'2.Mapa'!AH$24</f>
        <v>1</v>
      </c>
      <c r="AK10" s="4" t="str">
        <f>'2.Mapa'!AI$24</f>
        <v>Extremo</v>
      </c>
      <c r="AL10" s="4" t="str">
        <f ca="1">'2.Mapa'!AJ$24</f>
        <v>Muy Baja</v>
      </c>
      <c r="AM10" s="4">
        <f ca="1">'2.Mapa'!AK$24</f>
        <v>0.14399999999999999</v>
      </c>
      <c r="AN10" s="4" t="str">
        <f ca="1">'2.Mapa'!AL$24</f>
        <v>Mayor</v>
      </c>
      <c r="AO10" s="4">
        <f ca="1">'2.Mapa'!AM$24</f>
        <v>0.75</v>
      </c>
      <c r="AP10" s="4" t="str">
        <f ca="1">'2.Mapa'!AN$24</f>
        <v>Alto</v>
      </c>
      <c r="AQ10" s="4">
        <f ca="1">'2.Mapa'!AO$24</f>
        <v>13</v>
      </c>
      <c r="AR10" s="4" t="str">
        <f>'2.Mapa'!AP$24</f>
        <v>Reducir (mitigar)</v>
      </c>
      <c r="AS10" s="4" t="str">
        <f>'2.Mapa'!AQ$24</f>
        <v>Ajustar procedimiento ALI-P-1
Asesoría en el establecimiento de las relaciones interinstitucionales con el fin de especificar los tiempos de revisión de las minutas de los acuerdos</v>
      </c>
      <c r="AT10" s="4" t="str">
        <f>'2.Mapa'!AR$24</f>
        <v>Asesora Dirección General</v>
      </c>
      <c r="AU10" s="4">
        <f>'2.Mapa'!AS$24</f>
        <v>45167</v>
      </c>
      <c r="AV10" s="4">
        <f>'2.Mapa'!AT$24</f>
        <v>0</v>
      </c>
      <c r="AW10" s="4">
        <f>'2.Mapa'!AU$24</f>
        <v>0</v>
      </c>
      <c r="AX10" s="4">
        <f>'2.Mapa'!AV$24</f>
        <v>0</v>
      </c>
      <c r="AY10" s="4">
        <f>'2.Mapa'!AW$24</f>
        <v>0</v>
      </c>
      <c r="AZ10" s="4">
        <f>'2.Mapa'!AX$24</f>
        <v>0</v>
      </c>
      <c r="BA10" s="4">
        <f>'2.Mapa'!AY$24</f>
        <v>0</v>
      </c>
      <c r="BB10" s="4" t="str">
        <f>'2.Mapa'!AZ$24</f>
        <v>SI</v>
      </c>
      <c r="BC10" s="4" t="str">
        <f>'2.Mapa'!BA$24</f>
        <v>SI</v>
      </c>
      <c r="BD10" s="4" t="str">
        <f>'2.Mapa'!BB$24</f>
        <v>NO</v>
      </c>
      <c r="BE10" s="4" t="str">
        <f>'2.Mapa'!BC$24</f>
        <v>NO</v>
      </c>
      <c r="BF10" s="4" t="str">
        <f>'2.Mapa'!BD$24</f>
        <v>NO</v>
      </c>
      <c r="BG10" s="4" t="str">
        <f>'2.Mapa'!BE$24</f>
        <v>1. Riesgo residual mayor con un nivel de severidad "alto", sin evidencias ni observaciones de la ejecución de los tres (3) controles ni del  (1) planes de reducción.
2. Se identificaron 3 controles, todos manuales y sólo dos (2) documentados.  Se sugiere incluir acciones para su documentación; por otra parte, no se identifica donde se encuentran documentados los controles,
3. No es posible identificar si se ha presentado la materialización de este riesgo.</v>
      </c>
      <c r="BH10" s="3"/>
    </row>
    <row r="11" spans="1:60" ht="24.75" customHeight="1" x14ac:dyDescent="0.3">
      <c r="A11" s="19">
        <f t="shared" si="0"/>
        <v>36</v>
      </c>
      <c r="B11" s="1">
        <v>6</v>
      </c>
      <c r="C11" s="4" t="str">
        <f>'2.Mapa'!A$96</f>
        <v>Investigación</v>
      </c>
      <c r="D11" s="4" t="str">
        <f>'2.Mapa'!B$96</f>
        <v>INV-O1</v>
      </c>
      <c r="E11" s="4" t="str">
        <f>'2.Mapa'!C$96</f>
        <v>reputacional</v>
      </c>
      <c r="F11" s="4" t="str">
        <f>'2.Mapa'!D$96</f>
        <v xml:space="preserve"> productos de investigación (artículo, libro, capítulo de libro, desarrollo, corpus) de los proyectos que no se entreguen a satisfacción</v>
      </c>
      <c r="G11" s="4" t="str">
        <f>'2.Mapa'!E$96</f>
        <v>falta de cumplimiento y seguimiento en los lineamientos establecidos en el proceso investigativo</v>
      </c>
      <c r="H11" s="4" t="str">
        <f>'2.Mapa'!F$96</f>
        <v>Falta de un servidor gestor de la información que permita en tiempo real ingresar, consultar y reportar datos históricos y actuales de los proyectos investigativos; útil para realizar consultas internas y externas</v>
      </c>
      <c r="I11" s="4" t="str">
        <f>'2.Mapa'!G$96</f>
        <v>Posibilidad de afectación reputacional por  productos de investigación (artículo, libro, capítulo de libro, desarrollo, corpus) de los proyectos que no se entreguen a satisfacción debido a falta de cumplimiento y seguimiento en los lineamientos establecidos en el proceso investigativo</v>
      </c>
      <c r="J11" s="4" t="str">
        <f>'2.Mapa'!H$96</f>
        <v>Usuarios, productos y prácticas organizacionales</v>
      </c>
      <c r="K11" s="4">
        <f>'2.Mapa'!I$96</f>
        <v>50</v>
      </c>
      <c r="L11" s="4" t="str">
        <f>'2.Mapa'!J$96</f>
        <v>productos de investigación (artículo, libro, capítulo de libro, desarrollo, corpus)</v>
      </c>
      <c r="M11" s="4" t="str">
        <f>'2.Mapa'!K$96</f>
        <v>La entidad a nivel nacional, con efecto publicitarios sostenible a nivel país</v>
      </c>
      <c r="N11" s="4" t="str">
        <f>'2.Mapa'!L$96</f>
        <v>Media</v>
      </c>
      <c r="O11" s="4">
        <f>'2.Mapa'!M$96</f>
        <v>0.6</v>
      </c>
      <c r="P11" s="4" t="str">
        <f>'2.Mapa'!N$96</f>
        <v>Catastrófico</v>
      </c>
      <c r="Q11" s="4">
        <f>'2.Mapa'!O$96</f>
        <v>1</v>
      </c>
      <c r="R11" s="4" t="str">
        <f>'2.Mapa'!P$96</f>
        <v>Extremo</v>
      </c>
      <c r="S11" s="4">
        <f>'2.Mapa'!Q$96</f>
        <v>23</v>
      </c>
      <c r="T11" s="4">
        <f>'2.Mapa'!R$96</f>
        <v>1</v>
      </c>
      <c r="U11" s="4" t="str">
        <f>'2.Mapa'!S$96</f>
        <v>Profesional Especializado Grupo Investigaciones Académicas</v>
      </c>
      <c r="V11" s="4" t="str">
        <f>'2.Mapa'!T$96</f>
        <v>Revisar los informes de avance de los proyectos consolidados por los líderes de líneas de investigación</v>
      </c>
      <c r="W11" s="4" t="str">
        <f>'2.Mapa'!U$96</f>
        <v xml:space="preserve">a través de reuniones trimestrales en donde se evidencian necesidades y observaciones con el fin de tramitar ajustes al proyecto si es necesario  o realizar el apoyo a las respectivas gestiones, expresado en compromisos actas de reunión </v>
      </c>
      <c r="X11" s="4" t="str">
        <f>'2.Mapa'!V$96</f>
        <v>Preventivo</v>
      </c>
      <c r="Y11" s="4" t="str">
        <f>'2.Mapa'!W$96</f>
        <v>Manual</v>
      </c>
      <c r="Z11" s="4">
        <f>'2.Mapa'!X$96</f>
        <v>0.4</v>
      </c>
      <c r="AA11" s="4" t="str">
        <f>'2.Mapa'!Y$96</f>
        <v>Probabilidad</v>
      </c>
      <c r="AB11" s="4">
        <f ca="1">'2.Mapa'!Z$96</f>
        <v>0.34799999999999998</v>
      </c>
      <c r="AC11" s="4">
        <f ca="1">'2.Mapa'!AA$96</f>
        <v>0.25</v>
      </c>
      <c r="AD11" s="4" t="str">
        <f>'2.Mapa'!AB$96</f>
        <v>Documentado</v>
      </c>
      <c r="AE11" s="4" t="str">
        <f>'2.Mapa'!AC$96</f>
        <v>Continua</v>
      </c>
      <c r="AF11" s="4" t="str">
        <f>'2.Mapa'!AD$96</f>
        <v>Con registro</v>
      </c>
      <c r="AG11" s="4" t="str">
        <f>'2.Mapa'!AE$96</f>
        <v>Baja</v>
      </c>
      <c r="AH11" s="4">
        <f>'2.Mapa'!AF$96</f>
        <v>0.36</v>
      </c>
      <c r="AI11" s="4" t="str">
        <f>'2.Mapa'!AG$96</f>
        <v>Catastrófico</v>
      </c>
      <c r="AJ11" s="4">
        <f>'2.Mapa'!AH$96</f>
        <v>1</v>
      </c>
      <c r="AK11" s="4" t="str">
        <f>'2.Mapa'!AI$96</f>
        <v>Extremo</v>
      </c>
      <c r="AL11" s="4" t="str">
        <f ca="1">'2.Mapa'!AJ$96</f>
        <v>Baja</v>
      </c>
      <c r="AM11" s="4">
        <f ca="1">'2.Mapa'!AK$96</f>
        <v>0.252</v>
      </c>
      <c r="AN11" s="4" t="str">
        <f ca="1">'2.Mapa'!AL$96</f>
        <v>Mayor</v>
      </c>
      <c r="AO11" s="4">
        <f ca="1">'2.Mapa'!AM$96</f>
        <v>0.75</v>
      </c>
      <c r="AP11" s="4" t="str">
        <f ca="1">'2.Mapa'!AN$96</f>
        <v>Alto</v>
      </c>
      <c r="AQ11" s="4">
        <f ca="1">'2.Mapa'!AO$96</f>
        <v>16</v>
      </c>
      <c r="AR11" s="4" t="str">
        <f>'2.Mapa'!AP$96</f>
        <v>Reducir (mitigar)</v>
      </c>
      <c r="AS11" s="4" t="str">
        <f>'2.Mapa'!AQ$96</f>
        <v>Crear un documento con solicitud de sistema de información de investigaciones académicas con el fin de presentar información para viabilizar y priorizar este proyecto en el PETI 2024</v>
      </c>
      <c r="AT11" s="4" t="str">
        <f>'2.Mapa'!AR$96</f>
        <v>Profesional especializado - Grupo de Investigaciones Académicas</v>
      </c>
      <c r="AU11" s="4">
        <f>'2.Mapa'!AS$96</f>
        <v>45226</v>
      </c>
      <c r="AV11" s="4">
        <f>'2.Mapa'!AT$96</f>
        <v>45217</v>
      </c>
      <c r="AW11" s="4" t="str">
        <f>'2.Mapa'!AU$96</f>
        <v>N/A</v>
      </c>
      <c r="AX11" s="4" t="str">
        <f>'2.Mapa'!AV$96</f>
        <v>En curso</v>
      </c>
      <c r="AY11" s="4" t="str">
        <f>'2.Mapa'!AW$96</f>
        <v>A la fecha no se ha realizado.</v>
      </c>
      <c r="AZ11" s="4" t="str">
        <f>'2.Mapa'!AX$96</f>
        <v>Carpeta OneDrive con las actas, informes y tablas de necesidades expresadas en las reuniones trimestrales.
https://caroycuervo-my.sharepoint.com/:f:/g/personal/investigacion_caroycuervo_gov_co/EihU9v5Q8lhNnvpOpxdHCg4BkQIXFpUksPWU-XWNuIfjfg?e=ZnbCDB</v>
      </c>
      <c r="BA11" s="4" t="str">
        <f>'2.Mapa'!AY$96</f>
        <v>Del 19 al 27 de septiembre se realizaron las reuniones de seguimiento a los proyectos de investigación por línea, correspondientes al tercer trimestre 2023. Las actas y el informe consolidado se encuentran en proceso de elaboración.</v>
      </c>
      <c r="BB11" s="4" t="str">
        <f>'2.Mapa'!AZ$96</f>
        <v>SI</v>
      </c>
      <c r="BC11" s="4" t="str">
        <f>'2.Mapa'!BA$96</f>
        <v>Parcialmente</v>
      </c>
      <c r="BD11" s="4" t="str">
        <f>'2.Mapa'!BB$96</f>
        <v>Parcialmente</v>
      </c>
      <c r="BE11" s="4" t="str">
        <f>'2.Mapa'!BC$96</f>
        <v>NO</v>
      </c>
      <c r="BF11" s="4" t="str">
        <f>'2.Mapa'!BD$96</f>
        <v>NO</v>
      </c>
      <c r="BG11" s="4" t="str">
        <f>'2.Mapa'!BE$96</f>
        <v>1) Nivel de Severidad Residual "Alto" con debilidades en los controles y baja nivel de avance en los planes de reducción.
2) En revisión a los controles, se identificó:
a) De los 3 controles sólo uno mitiga el riesgo
b ) Sin la evidencia de ejecución del segundo control
c) Dos controles sin documentar, se recomienda implementar acciones para su documentación
3) En revisión a los planes de acción:
a) Plan_1: Indica no se ha realizado la actividad; sin embargo, su fecha de implementación era 27/10/23
b) Plan_2: La evidencia presentada, no muestra avances significativos, pese a que su fecha de implementación es el 31/12/23</v>
      </c>
      <c r="BH11" s="3"/>
    </row>
    <row r="12" spans="1:60" ht="24.75" customHeight="1" x14ac:dyDescent="0.3">
      <c r="A12" s="19">
        <f>A11+6</f>
        <v>42</v>
      </c>
      <c r="B12" s="1">
        <v>7</v>
      </c>
      <c r="C12" s="4" t="str">
        <f>'2.Mapa'!A$84</f>
        <v>Formación</v>
      </c>
      <c r="D12" s="4" t="str">
        <f>'2.Mapa'!B$84</f>
        <v>FOR-O1</v>
      </c>
      <c r="E12" s="4" t="str">
        <f>'2.Mapa'!C$84</f>
        <v>reputacional</v>
      </c>
      <c r="F12" s="4" t="str">
        <f>'2.Mapa'!D$84</f>
        <v>Incumplimiento del calendario académico</v>
      </c>
      <c r="G12" s="4" t="str">
        <f>'2.Mapa'!E$84</f>
        <v>atrasos en la definición o ejecución del plan de adquisiciones para la contratación de docentes de las maestrías</v>
      </c>
      <c r="H12" s="4" t="str">
        <f>'2.Mapa'!F$84</f>
        <v>Demora de aprobación plan de adquisiciones</v>
      </c>
      <c r="I12" s="4" t="str">
        <f>'2.Mapa'!G$84</f>
        <v>Posibilidad de afectación reputacional por Incumplimiento del calendario académico debido a atrasos en la definición o ejecución del plan de adquisiciones para la contratación de docentes de las maestrías</v>
      </c>
      <c r="J12" s="4" t="str">
        <f>'2.Mapa'!H$84</f>
        <v>Ejecución y administración de procesos</v>
      </c>
      <c r="K12" s="4">
        <f>'2.Mapa'!I$84</f>
        <v>30</v>
      </c>
      <c r="L12" s="4" t="str">
        <f>'2.Mapa'!J$84</f>
        <v>contratos de docentes</v>
      </c>
      <c r="M12" s="4" t="str">
        <f>'2.Mapa'!K$84</f>
        <v>La entidad con algunos usuarios de relevancia frente al logro de los objetivos</v>
      </c>
      <c r="N12" s="4" t="str">
        <f>'2.Mapa'!L$84</f>
        <v>Media</v>
      </c>
      <c r="O12" s="4">
        <f>'2.Mapa'!M$84</f>
        <v>0.6</v>
      </c>
      <c r="P12" s="4" t="str">
        <f>'2.Mapa'!N$84</f>
        <v>Moderado</v>
      </c>
      <c r="Q12" s="4">
        <f>'2.Mapa'!O$84</f>
        <v>0.6</v>
      </c>
      <c r="R12" s="4" t="str">
        <f>'2.Mapa'!P$84</f>
        <v>Moderado</v>
      </c>
      <c r="S12" s="4">
        <f>'2.Mapa'!Q$84</f>
        <v>11</v>
      </c>
      <c r="T12" s="4">
        <f>'2.Mapa'!R$84</f>
        <v>1</v>
      </c>
      <c r="U12" s="4" t="str">
        <f>'2.Mapa'!S$84</f>
        <v>Decana</v>
      </c>
      <c r="V12" s="4" t="str">
        <f>'2.Mapa'!T$84</f>
        <v>Verificar que el plan de adquisiciones incluya toda la contratación de docentes de las maestrías</v>
      </c>
      <c r="W12" s="4" t="str">
        <f>'2.Mapa'!U$84</f>
        <v>a través de la presentación de la información por medio del correo electrónico informando las observaciones al plan de adquisiciones publicado, de ser necesario.</v>
      </c>
      <c r="X12" s="4" t="str">
        <f>'2.Mapa'!V$84</f>
        <v>Detectivo</v>
      </c>
      <c r="Y12" s="4" t="str">
        <f>'2.Mapa'!W$84</f>
        <v>Manual</v>
      </c>
      <c r="Z12" s="4">
        <f>'2.Mapa'!X$84</f>
        <v>0.3</v>
      </c>
      <c r="AA12" s="4" t="str">
        <f>'2.Mapa'!Y$84</f>
        <v>Probabilidad</v>
      </c>
      <c r="AB12" s="4">
        <f ca="1">'2.Mapa'!Z$84</f>
        <v>0.18</v>
      </c>
      <c r="AC12" s="4">
        <f ca="1">'2.Mapa'!AA$84</f>
        <v>0.15000000000000002</v>
      </c>
      <c r="AD12" s="4" t="str">
        <f>'2.Mapa'!AB$84</f>
        <v>Sin documentar</v>
      </c>
      <c r="AE12" s="4" t="str">
        <f>'2.Mapa'!AC$84</f>
        <v>Continua</v>
      </c>
      <c r="AF12" s="4" t="str">
        <f>'2.Mapa'!AD$84</f>
        <v>Con registro</v>
      </c>
      <c r="AG12" s="4" t="str">
        <f>'2.Mapa'!AE$84</f>
        <v>Media</v>
      </c>
      <c r="AH12" s="4">
        <f>'2.Mapa'!AF$84</f>
        <v>0.42</v>
      </c>
      <c r="AI12" s="4" t="str">
        <f>'2.Mapa'!AG$84</f>
        <v>Moderado</v>
      </c>
      <c r="AJ12" s="4">
        <f>'2.Mapa'!AH$84</f>
        <v>0.6</v>
      </c>
      <c r="AK12" s="4" t="str">
        <f>'2.Mapa'!AI$84</f>
        <v>Moderado</v>
      </c>
      <c r="AL12" s="4" t="str">
        <f ca="1">'2.Mapa'!AJ$84</f>
        <v>Media</v>
      </c>
      <c r="AM12" s="4">
        <f ca="1">'2.Mapa'!AK$84</f>
        <v>0.42</v>
      </c>
      <c r="AN12" s="4" t="str">
        <f ca="1">'2.Mapa'!AL$84</f>
        <v>Moderado</v>
      </c>
      <c r="AO12" s="4">
        <f ca="1">'2.Mapa'!AM$84</f>
        <v>0.44999999999999996</v>
      </c>
      <c r="AP12" s="4" t="str">
        <f ca="1">'2.Mapa'!AN$84</f>
        <v>Moderado</v>
      </c>
      <c r="AQ12" s="4">
        <f ca="1">'2.Mapa'!AO$84</f>
        <v>11</v>
      </c>
      <c r="AR12" s="4" t="str">
        <f>'2.Mapa'!AP$84</f>
        <v>Reducir (mitigar)</v>
      </c>
      <c r="AS12" s="4" t="str">
        <f>'2.Mapa'!AQ$84</f>
        <v>Solicitar al Comité Institucional de Gestión y Desempeño -CIGD-  la priorización de la contratación docente</v>
      </c>
      <c r="AT12" s="4" t="str">
        <f>'2.Mapa'!AR$84</f>
        <v>Decana</v>
      </c>
      <c r="AU12" s="4">
        <f>'2.Mapa'!AS$84</f>
        <v>45291</v>
      </c>
      <c r="AV12" s="4">
        <f>'2.Mapa'!AT$84</f>
        <v>45216</v>
      </c>
      <c r="AW12" s="4">
        <f>'2.Mapa'!AU$84</f>
        <v>0</v>
      </c>
      <c r="AX12" s="4" t="str">
        <f>'2.Mapa'!AV$84</f>
        <v>En curso</v>
      </c>
      <c r="AY12" s="4" t="str">
        <f>'2.Mapa'!AW$84</f>
        <v>Esta actividad se desarrollará en el último trimestre de la vigencia</v>
      </c>
      <c r="AZ12" s="4">
        <f>'2.Mapa'!AX$84</f>
        <v>0</v>
      </c>
      <c r="BA12" s="4" t="str">
        <f>'2.Mapa'!AY$84</f>
        <v>El control se aplica en el último trimestre del año durante la proyección del Plan Anual de Adquisciones</v>
      </c>
      <c r="BB12" s="4" t="str">
        <f>'2.Mapa'!AZ$84</f>
        <v>SI</v>
      </c>
      <c r="BC12" s="4" t="str">
        <f>'2.Mapa'!BA$84</f>
        <v>Parcialmente</v>
      </c>
      <c r="BD12" s="4" t="str">
        <f>'2.Mapa'!BB$84</f>
        <v>NO</v>
      </c>
      <c r="BE12" s="4" t="str">
        <f>'2.Mapa'!BC$84</f>
        <v>NO</v>
      </c>
      <c r="BF12" s="4" t="str">
        <f>'2.Mapa'!BD$84</f>
        <v>NO</v>
      </c>
      <c r="BG12" s="4" t="str">
        <f>'2.Mapa'!BE$84</f>
        <v>1) Controles no mitigan las subcausas de: "Demoras en la revisión de estudios previos" ni "Demoras en la aprobación del plan de adquisiciones".  Asimismo, se sugiere incluir acciones continuas de seguimiento a la ejecución del plan de adquisiciones relacionado con la contratación de docentes.
2) Se identificaron dos (2) controles, de los cuales ambos son manuales, uno preventivo y otro correctivo y uno se encuentra documentado y el otro no.</v>
      </c>
      <c r="BH12" s="3"/>
    </row>
    <row r="13" spans="1:60" ht="24.75" customHeight="1" x14ac:dyDescent="0.3">
      <c r="A13" s="19">
        <f t="shared" ref="A13:A55" si="1">A12+6</f>
        <v>48</v>
      </c>
      <c r="B13" s="1">
        <v>8</v>
      </c>
      <c r="C13" s="4" t="str">
        <f>'2.Mapa'!A$78</f>
        <v>Evaluación independiente</v>
      </c>
      <c r="D13" s="4" t="str">
        <f>'2.Mapa'!B$78</f>
        <v>EVA-O1</v>
      </c>
      <c r="E13" s="4" t="str">
        <f>'2.Mapa'!C$78</f>
        <v>reputacional</v>
      </c>
      <c r="F13" s="4" t="str">
        <f>'2.Mapa'!D$78</f>
        <v>emitir conclusiones erróneas en los informes</v>
      </c>
      <c r="G13" s="4" t="str">
        <f>'2.Mapa'!E$78</f>
        <v>falta de verificación y revisión de evidencias, criterios o datos; o inobservancia de la normativa vigente</v>
      </c>
      <c r="H13" s="4" t="str">
        <f>'2.Mapa'!F$78</f>
        <v>Falta de verificación o revisión del contenido de informes</v>
      </c>
      <c r="I13" s="4" t="str">
        <f>'2.Mapa'!G$78</f>
        <v>Posibilidad de afectación reputacional por emitir conclusiones erróneas en los informes debido a falta de verificación y revisión de evidencias, criterios o datos; o inobservancia de la normativa vigente</v>
      </c>
      <c r="J13" s="4" t="str">
        <f>'2.Mapa'!H$78</f>
        <v>Ejecución y administración de procesos</v>
      </c>
      <c r="K13" s="4">
        <f>'2.Mapa'!I$78</f>
        <v>50</v>
      </c>
      <c r="L13" s="4" t="str">
        <f>'2.Mapa'!J$78</f>
        <v>Informes</v>
      </c>
      <c r="M13" s="4" t="str">
        <f>'2.Mapa'!K$78</f>
        <v>La entidad con algunos usuarios de relevancia frente al logro de los objetivos</v>
      </c>
      <c r="N13" s="4" t="str">
        <f>'2.Mapa'!L$78</f>
        <v>Media</v>
      </c>
      <c r="O13" s="4">
        <f>'2.Mapa'!M$78</f>
        <v>0.6</v>
      </c>
      <c r="P13" s="4" t="str">
        <f>'2.Mapa'!N$78</f>
        <v>Moderado</v>
      </c>
      <c r="Q13" s="4">
        <f>'2.Mapa'!O$78</f>
        <v>0.6</v>
      </c>
      <c r="R13" s="4" t="str">
        <f>'2.Mapa'!P$78</f>
        <v>Moderado</v>
      </c>
      <c r="S13" s="4">
        <f>'2.Mapa'!Q$78</f>
        <v>11</v>
      </c>
      <c r="T13" s="4">
        <f>'2.Mapa'!R$78</f>
        <v>1</v>
      </c>
      <c r="U13" s="4" t="str">
        <f>'2.Mapa'!S$78</f>
        <v>Auditores de la Unidad de Control Interno</v>
      </c>
      <c r="V13" s="4" t="str">
        <f>'2.Mapa'!T$78</f>
        <v>Revisar el contenido del informe</v>
      </c>
      <c r="W13" s="4" t="str">
        <f>'2.Mapa'!U$78</f>
        <v>Comparando el informe contra los criterios y las evidencias</v>
      </c>
      <c r="X13" s="4" t="str">
        <f>'2.Mapa'!V$78</f>
        <v>Preventivo</v>
      </c>
      <c r="Y13" s="4" t="str">
        <f>'2.Mapa'!W$78</f>
        <v>Manual</v>
      </c>
      <c r="Z13" s="4">
        <f>'2.Mapa'!X$78</f>
        <v>0.4</v>
      </c>
      <c r="AA13" s="4" t="str">
        <f>'2.Mapa'!Y$78</f>
        <v>Probabilidad</v>
      </c>
      <c r="AB13" s="4">
        <f ca="1">'2.Mapa'!Z$78</f>
        <v>0.44879999999999998</v>
      </c>
      <c r="AC13" s="4">
        <f ca="1">'2.Mapa'!AA$78</f>
        <v>0.26250000000000001</v>
      </c>
      <c r="AD13" s="4" t="str">
        <f>'2.Mapa'!AB$78</f>
        <v>Sin documentar</v>
      </c>
      <c r="AE13" s="4" t="str">
        <f>'2.Mapa'!AC$78</f>
        <v>Continua</v>
      </c>
      <c r="AF13" s="4" t="str">
        <f>'2.Mapa'!AD$78</f>
        <v>Con registro</v>
      </c>
      <c r="AG13" s="4" t="str">
        <f>'2.Mapa'!AE$78</f>
        <v>Baja</v>
      </c>
      <c r="AH13" s="4">
        <f>'2.Mapa'!AF$78</f>
        <v>0.36</v>
      </c>
      <c r="AI13" s="4" t="str">
        <f>'2.Mapa'!AG$78</f>
        <v>Moderado</v>
      </c>
      <c r="AJ13" s="4">
        <f>'2.Mapa'!AH$78</f>
        <v>0.6</v>
      </c>
      <c r="AK13" s="4" t="str">
        <f>'2.Mapa'!AI$78</f>
        <v>Moderado</v>
      </c>
      <c r="AL13" s="4" t="str">
        <f ca="1">'2.Mapa'!AJ$78</f>
        <v>Muy Baja</v>
      </c>
      <c r="AM13" s="4">
        <f ca="1">'2.Mapa'!AK$78</f>
        <v>0.1512</v>
      </c>
      <c r="AN13" s="4" t="str">
        <f ca="1">'2.Mapa'!AL$78</f>
        <v>Menor</v>
      </c>
      <c r="AO13" s="4">
        <f ca="1">'2.Mapa'!AM$78</f>
        <v>0.33749999999999997</v>
      </c>
      <c r="AP13" s="4" t="str">
        <f ca="1">'2.Mapa'!AN$78</f>
        <v>Bajo</v>
      </c>
      <c r="AQ13" s="4">
        <f ca="1">'2.Mapa'!AO$78</f>
        <v>3</v>
      </c>
      <c r="AR13" s="4" t="str">
        <f>'2.Mapa'!AP$78</f>
        <v>Aceptar</v>
      </c>
      <c r="AS13" s="4">
        <f>'2.Mapa'!AQ$78</f>
        <v>0</v>
      </c>
      <c r="AT13" s="4">
        <f>'2.Mapa'!AR$78</f>
        <v>0</v>
      </c>
      <c r="AU13" s="4">
        <f>'2.Mapa'!AS$78</f>
        <v>0</v>
      </c>
      <c r="AV13" s="4">
        <f>'2.Mapa'!AT$78</f>
        <v>0</v>
      </c>
      <c r="AW13" s="4">
        <f>'2.Mapa'!AU$78</f>
        <v>0</v>
      </c>
      <c r="AX13" s="4">
        <f>'2.Mapa'!AV$78</f>
        <v>0</v>
      </c>
      <c r="AY13" s="4">
        <f>'2.Mapa'!AW$78</f>
        <v>0</v>
      </c>
      <c r="AZ13" s="4" t="str">
        <f>'2.Mapa'!AX$78</f>
        <v>https://caroycuervo-my.sharepoint.com/:f:/g/personal/ange_chaves_caroycuervo_gov_co/EnTMCmgnOC5Gncz66l3X_2UB-C72YCcUJufbu7GDqfjS_w?e=dnSVVs</v>
      </c>
      <c r="BA13" s="4" t="str">
        <f>'2.Mapa'!AY$78</f>
        <v>Se comparten evidencias de las revisiones efectuadas por el Jefe de Control Interno a los informes generados por la dependencia previo a su publicación. Ver carpeta "Revisión de Informes"</v>
      </c>
      <c r="BB13" s="4" t="str">
        <f>'2.Mapa'!AZ$78</f>
        <v>SI</v>
      </c>
      <c r="BC13" s="4" t="str">
        <f>'2.Mapa'!BA$78</f>
        <v>SI</v>
      </c>
      <c r="BD13" s="4" t="str">
        <f>'2.Mapa'!BB$78</f>
        <v>SI</v>
      </c>
      <c r="BE13" s="4" t="str">
        <f>'2.Mapa'!BC$78</f>
        <v>N/A</v>
      </c>
      <c r="BF13" s="4" t="str">
        <f>'2.Mapa'!BD$78</f>
        <v>NO</v>
      </c>
      <c r="BG13" s="4" t="str">
        <f>'2.Mapa'!BE$78</f>
        <v>Sin observaciones</v>
      </c>
      <c r="BH13" s="3"/>
    </row>
    <row r="14" spans="1:60" ht="24.75" customHeight="1" x14ac:dyDescent="0.3">
      <c r="A14" s="19">
        <f t="shared" si="1"/>
        <v>54</v>
      </c>
      <c r="B14" s="1">
        <v>9</v>
      </c>
      <c r="C14" s="4" t="str">
        <f>'2.Mapa'!A$30</f>
        <v>Apropiación social del conocimiento y del patrimonio</v>
      </c>
      <c r="D14" s="4" t="str">
        <f>'2.Mapa'!B$30</f>
        <v>APR-O1</v>
      </c>
      <c r="E14" s="4" t="str">
        <f>'2.Mapa'!C$30</f>
        <v>reputacional</v>
      </c>
      <c r="F14" s="4" t="str">
        <f>'2.Mapa'!D$30</f>
        <v>publicaciones con falencias en la edición en sus diferentes formatos (corrección de estilo o diagramación)</v>
      </c>
      <c r="G14" s="4" t="str">
        <f>'2.Mapa'!E$30</f>
        <v>falta de revisión de las actividades de corrección, diagramación y parámetros de edición según especificaciones de las bibliotecas, colecciones y series editoriales existentes</v>
      </c>
      <c r="H14" s="4" t="str">
        <f>'2.Mapa'!F$30</f>
        <v>Falta de tecnología actualizada para que las herramientas ofimáticas funcionen de manera adecuada</v>
      </c>
      <c r="I14" s="4" t="str">
        <f>'2.Mapa'!G$30</f>
        <v>Posibilidad de afectación reputacional por publicaciones con falencias en la edición en sus diferentes formatos (corrección de estilo o diagramación) debido a falta de revisión de las actividades de corrección, diagramación y parámetros de edición según especificaciones de las bibliotecas, colecciones y series editoriales existentes</v>
      </c>
      <c r="J14" s="4" t="str">
        <f>'2.Mapa'!H$30</f>
        <v>Usuarios, productos y prácticas organizacionales</v>
      </c>
      <c r="K14" s="4">
        <f>'2.Mapa'!I$30</f>
        <v>8</v>
      </c>
      <c r="L14" s="4" t="str">
        <f>'2.Mapa'!J$30</f>
        <v>Títulos impresos y digitales</v>
      </c>
      <c r="M14" s="4" t="str">
        <f>'2.Mapa'!K$30</f>
        <v>La entidad con efecto publicitario sostenido a nivel de sector administrativo, nivel departamental o municipal</v>
      </c>
      <c r="N14" s="4" t="str">
        <f>'2.Mapa'!L$30</f>
        <v>Baja</v>
      </c>
      <c r="O14" s="4">
        <f>'2.Mapa'!M$30</f>
        <v>0.4</v>
      </c>
      <c r="P14" s="4" t="str">
        <f>'2.Mapa'!N$30</f>
        <v>Mayor</v>
      </c>
      <c r="Q14" s="4">
        <f>'2.Mapa'!O$30</f>
        <v>0.8</v>
      </c>
      <c r="R14" s="4" t="str">
        <f>'2.Mapa'!P$30</f>
        <v>Alto</v>
      </c>
      <c r="S14" s="4">
        <f>'2.Mapa'!Q$30</f>
        <v>16</v>
      </c>
      <c r="T14" s="4">
        <f>'2.Mapa'!R$30</f>
        <v>1</v>
      </c>
      <c r="U14" s="4" t="str">
        <f>'2.Mapa'!S$30</f>
        <v>Técnicos y profesional con roles de correctores de estilo y contratista rol diagramador del Grupo de Sello Editorial</v>
      </c>
      <c r="V14" s="4" t="str">
        <f>'2.Mapa'!T$30</f>
        <v xml:space="preserve">Cotejar la versión de la inserción de la corrección de estilo </v>
      </c>
      <c r="W14" s="4" t="str">
        <f>'2.Mapa'!U$30</f>
        <v>con la diagramación o la armada de la publicación</v>
      </c>
      <c r="X14" s="4" t="str">
        <f>'2.Mapa'!V$30</f>
        <v>Preventivo</v>
      </c>
      <c r="Y14" s="4" t="str">
        <f>'2.Mapa'!W$30</f>
        <v>Manual</v>
      </c>
      <c r="Z14" s="4">
        <f>'2.Mapa'!X$30</f>
        <v>0.4</v>
      </c>
      <c r="AA14" s="4" t="str">
        <f>'2.Mapa'!Y$30</f>
        <v>Probabilidad</v>
      </c>
      <c r="AB14" s="4">
        <f ca="1">'2.Mapa'!Z$30</f>
        <v>0.31360000000000005</v>
      </c>
      <c r="AC14" s="4">
        <f ca="1">'2.Mapa'!AA$30</f>
        <v>0.19999999999999996</v>
      </c>
      <c r="AD14" s="4" t="str">
        <f>'2.Mapa'!AB$30</f>
        <v>Sin documentar</v>
      </c>
      <c r="AE14" s="4" t="str">
        <f>'2.Mapa'!AC$30</f>
        <v>Continua</v>
      </c>
      <c r="AF14" s="4" t="str">
        <f>'2.Mapa'!AD$30</f>
        <v>Con registro</v>
      </c>
      <c r="AG14" s="4" t="str">
        <f>'2.Mapa'!AE$30</f>
        <v>Baja</v>
      </c>
      <c r="AH14" s="4">
        <f>'2.Mapa'!AF$30</f>
        <v>0.24</v>
      </c>
      <c r="AI14" s="4" t="str">
        <f>'2.Mapa'!AG$30</f>
        <v>Mayor</v>
      </c>
      <c r="AJ14" s="4">
        <f>'2.Mapa'!AH$30</f>
        <v>0.8</v>
      </c>
      <c r="AK14" s="4" t="str">
        <f>'2.Mapa'!AI$30</f>
        <v>Alto</v>
      </c>
      <c r="AL14" s="4" t="str">
        <f ca="1">'2.Mapa'!AJ$30</f>
        <v>Muy Baja</v>
      </c>
      <c r="AM14" s="4">
        <f ca="1">'2.Mapa'!AK$30</f>
        <v>8.6399999999999991E-2</v>
      </c>
      <c r="AN14" s="4" t="str">
        <f ca="1">'2.Mapa'!AL$30</f>
        <v>Moderado</v>
      </c>
      <c r="AO14" s="4">
        <f ca="1">'2.Mapa'!AM$30</f>
        <v>0.60000000000000009</v>
      </c>
      <c r="AP14" s="4" t="str">
        <f ca="1">'2.Mapa'!AN$30</f>
        <v>Moderado</v>
      </c>
      <c r="AQ14" s="4">
        <f ca="1">'2.Mapa'!AO$30</f>
        <v>8</v>
      </c>
      <c r="AR14" s="4" t="str">
        <f>'2.Mapa'!AP$30</f>
        <v>Reducir (mitigar)</v>
      </c>
      <c r="AS14" s="4" t="str">
        <f>'2.Mapa'!AQ$30</f>
        <v>Gestionar capacitaciones para el grupo de correctores de estilo y diagramación</v>
      </c>
      <c r="AT14" s="4" t="str">
        <f>'2.Mapa'!AR$30</f>
        <v>Profesional Especializado con rol de coordinación del Sello Editorial</v>
      </c>
      <c r="AU14" s="4">
        <f>'2.Mapa'!AS$30</f>
        <v>45290</v>
      </c>
      <c r="AV14" s="4">
        <f>'2.Mapa'!AT$30</f>
        <v>45217</v>
      </c>
      <c r="AW14" s="4" t="str">
        <f>'2.Mapa'!AU$30</f>
        <v>Inscripciones a los cursos de corrección de estilo y tipos de madera y su impresión, correo de indicación de registro al curso de derechos de autor y certificaciones</v>
      </c>
      <c r="AX14" s="4" t="str">
        <f>'2.Mapa'!AV$30</f>
        <v>En curso</v>
      </c>
      <c r="AY14" s="4" t="str">
        <f>'2.Mapa'!AW$30</f>
        <v>Se gestionaron las incripciones para 5 personas del Grupo de Sello Editorial al curso de corrección de estilo para textos literarios, actualmente están en proceso de formación.
Se gestionaron las incripciones para 4 personas del Grupo de Sello Editorial al curso de el tipo de madera y su impresión, actualmente están en proceso de formación.
Se gestionaron las incripciones para 6 personas del Grupo de Sello Editorial al curso de derechos de autor en el sector editorial, 5 personas lo están tomando y una ya culminó la formación</v>
      </c>
      <c r="AZ14" s="4" t="str">
        <f>'2.Mapa'!AX$30</f>
        <v>Por temas de derechos de autor las pruebas de imposición revisadas reposan unicamente en el archivo de gestión del Grupo de Sello Editorial</v>
      </c>
      <c r="BA14" s="4" t="str">
        <f>'2.Mapa'!AY$30</f>
        <v>El control se sigue implementando a la fecha en las publicaciones que se están avanzando. A modo de ejemplo se escriben los siguientes títulos trabajados en el tercer trimestre:
* Conversión digital de Cuadernos de Enciso
* Léxico de la alimentación
* En las fronteras de la lingüística
* Poesía completa de Mery Yolanda
* Poesía completa de Álvaro Miranda
* ATASOLICO
* Historia de la edición en Colombia</v>
      </c>
      <c r="BB14" s="4" t="str">
        <f>'2.Mapa'!AZ$30</f>
        <v>SI</v>
      </c>
      <c r="BC14" s="4" t="str">
        <f>'2.Mapa'!BA$30</f>
        <v>SI</v>
      </c>
      <c r="BD14" s="4" t="str">
        <f>'2.Mapa'!BB$30</f>
        <v>NO</v>
      </c>
      <c r="BE14" s="4" t="str">
        <f>'2.Mapa'!BC$30</f>
        <v>SI</v>
      </c>
      <c r="BF14" s="4" t="str">
        <f>'2.Mapa'!BD$30</f>
        <v>NO</v>
      </c>
      <c r="BG14" s="4" t="str">
        <f>'2.Mapa'!BE$30</f>
        <v>1. Revisar la frecuencia de la actividad que origina el riesgo (sólo 8 veces al año).
2. No es posible validar las evidencias de ejecución de los cuatro, por temas  de derecho de autor. 
3. No se indica en que documento o lugar se encuentra documentados los control
4. Dos (2) controles se encuentran en estado "sin documentar"
5. Los cuatro (4) controles son manuales
6. Se cuenta con tres (3)  planes de reducciones, frente a estos se evidencia:
a. Plan de reducción_1: Se indica se gestionaron en total catorce (14) inscripciones a cursos de formación en derecho de autor, tipo de madera y su impresión y corrección de estilo para textos literarios; sin embargo, solo se evidencian ocho (8) inscripciones y un (1) certificado.  Dadas las fechas de inscripción a los cursos (julio/2023) se solicita complementar la evidencia con los respectivos certificados de estudio.</v>
      </c>
      <c r="BH14" s="3"/>
    </row>
    <row r="15" spans="1:60" ht="24.75" customHeight="1" x14ac:dyDescent="0.3">
      <c r="A15" s="19">
        <f t="shared" si="1"/>
        <v>60</v>
      </c>
      <c r="B15" s="1">
        <v>10</v>
      </c>
      <c r="C15" s="4" t="str">
        <f>'2.Mapa'!A$54</f>
        <v>Gestión del talento humano</v>
      </c>
      <c r="D15" s="4" t="str">
        <f>'2.Mapa'!B$54</f>
        <v>DES-O1</v>
      </c>
      <c r="E15" s="4" t="str">
        <f>'2.Mapa'!C$54</f>
        <v>económica</v>
      </c>
      <c r="F15" s="4" t="str">
        <f>'2.Mapa'!D$54</f>
        <v xml:space="preserve">liquidación errónea del valor mensual de los salarios de los funcionarios de planta </v>
      </c>
      <c r="G15" s="4" t="str">
        <f>'2.Mapa'!E$54</f>
        <v>desconocimiento de normatividad o fallas en el software de nómina</v>
      </c>
      <c r="H15" s="4" t="str">
        <f>'2.Mapa'!F$54</f>
        <v>Software inestable para la adecuada liquidación de la nómina</v>
      </c>
      <c r="I15" s="4" t="str">
        <f>'2.Mapa'!G$54</f>
        <v>Posibilidad de afectación económica por liquidación errónea del valor mensual de los salarios de los funcionarios de planta  debido a desconocimiento de normatividad o fallas en el software de nómina</v>
      </c>
      <c r="J15" s="4" t="str">
        <f>'2.Mapa'!H$54</f>
        <v>Daños activos físicos</v>
      </c>
      <c r="K15" s="4">
        <f>'2.Mapa'!I$54</f>
        <v>15</v>
      </c>
      <c r="L15" s="4" t="str">
        <f>'2.Mapa'!J$54</f>
        <v>Nóminas realizadas en el año</v>
      </c>
      <c r="M15" s="4" t="str">
        <f>'2.Mapa'!K$54</f>
        <v>Entre 100 y 500 SMLMV</v>
      </c>
      <c r="N15" s="4" t="str">
        <f>'2.Mapa'!L$54</f>
        <v>Baja</v>
      </c>
      <c r="O15" s="4">
        <f>'2.Mapa'!M$54</f>
        <v>0.4</v>
      </c>
      <c r="P15" s="4" t="str">
        <f>'2.Mapa'!N$54</f>
        <v>Mayor</v>
      </c>
      <c r="Q15" s="4">
        <f>'2.Mapa'!O$54</f>
        <v>0.8</v>
      </c>
      <c r="R15" s="4" t="str">
        <f>'2.Mapa'!P$54</f>
        <v>Alto</v>
      </c>
      <c r="S15" s="4">
        <f>'2.Mapa'!Q$54</f>
        <v>16</v>
      </c>
      <c r="T15" s="4">
        <f>'2.Mapa'!R$54</f>
        <v>1</v>
      </c>
      <c r="U15" s="4" t="str">
        <f>'2.Mapa'!S$54</f>
        <v xml:space="preserve">Técnico de nómina </v>
      </c>
      <c r="V15" s="4" t="str">
        <f>'2.Mapa'!T$54</f>
        <v>Verificar manualmente el proceso de liquidación de nómina</v>
      </c>
      <c r="W15" s="4" t="str">
        <f>'2.Mapa'!U$54</f>
        <v>a través una matriz de Excel diseñada para tal fin</v>
      </c>
      <c r="X15" s="4" t="str">
        <f>'2.Mapa'!V$54</f>
        <v>Preventivo</v>
      </c>
      <c r="Y15" s="4" t="str">
        <f>'2.Mapa'!W$54</f>
        <v>Manual</v>
      </c>
      <c r="Z15" s="4">
        <f>'2.Mapa'!X$54</f>
        <v>0.4</v>
      </c>
      <c r="AA15" s="4" t="str">
        <f>'2.Mapa'!Y$54</f>
        <v>Probabilidad</v>
      </c>
      <c r="AB15" s="4">
        <f ca="1">'2.Mapa'!Z$54</f>
        <v>0.23200000000000004</v>
      </c>
      <c r="AC15" s="4">
        <f ca="1">'2.Mapa'!AA$54</f>
        <v>0.19999999999999996</v>
      </c>
      <c r="AD15" s="4" t="str">
        <f>'2.Mapa'!AB$54</f>
        <v>Documentado</v>
      </c>
      <c r="AE15" s="4" t="str">
        <f>'2.Mapa'!AC$54</f>
        <v>Continua</v>
      </c>
      <c r="AF15" s="4" t="str">
        <f>'2.Mapa'!AD$54</f>
        <v>Con registro</v>
      </c>
      <c r="AG15" s="4" t="str">
        <f>'2.Mapa'!AE$54</f>
        <v>Baja</v>
      </c>
      <c r="AH15" s="4">
        <f>'2.Mapa'!AF$54</f>
        <v>0.24</v>
      </c>
      <c r="AI15" s="4" t="str">
        <f>'2.Mapa'!AG$54</f>
        <v>Mayor</v>
      </c>
      <c r="AJ15" s="4">
        <f>'2.Mapa'!AH$54</f>
        <v>0.8</v>
      </c>
      <c r="AK15" s="4" t="str">
        <f>'2.Mapa'!AI$54</f>
        <v>Alto</v>
      </c>
      <c r="AL15" s="4" t="str">
        <f ca="1">'2.Mapa'!AJ$54</f>
        <v>Muy Baja</v>
      </c>
      <c r="AM15" s="4">
        <f ca="1">'2.Mapa'!AK$54</f>
        <v>0.16799999999999998</v>
      </c>
      <c r="AN15" s="4" t="str">
        <f ca="1">'2.Mapa'!AL$54</f>
        <v>Moderado</v>
      </c>
      <c r="AO15" s="4">
        <f ca="1">'2.Mapa'!AM$54</f>
        <v>0.60000000000000009</v>
      </c>
      <c r="AP15" s="4" t="str">
        <f ca="1">'2.Mapa'!AN$54</f>
        <v>Moderado</v>
      </c>
      <c r="AQ15" s="4">
        <f ca="1">'2.Mapa'!AO$54</f>
        <v>8</v>
      </c>
      <c r="AR15" s="4" t="str">
        <f>'2.Mapa'!AP$54</f>
        <v>Reducir (mitigar)</v>
      </c>
      <c r="AS15" s="4" t="str">
        <f>'2.Mapa'!AQ$54</f>
        <v>Realizar un informe anual en el que se detalle las diferentes falencias presentadas por el software de nómina, presentado al Coordinador o rol del Grupo de TIC</v>
      </c>
      <c r="AT15" s="4" t="str">
        <f>'2.Mapa'!AR$54</f>
        <v>Técnico de nómina</v>
      </c>
      <c r="AU15" s="4">
        <f>'2.Mapa'!AS$54</f>
        <v>45198</v>
      </c>
      <c r="AV15" s="4">
        <f>'2.Mapa'!AT$54</f>
        <v>45205</v>
      </c>
      <c r="AW15" s="4">
        <f>'2.Mapa'!AU$54</f>
        <v>0</v>
      </c>
      <c r="AX15" s="4" t="str">
        <f>'2.Mapa'!AV$54</f>
        <v>En curso</v>
      </c>
      <c r="AY15" s="4" t="str">
        <f>'2.Mapa'!AW$54</f>
        <v>Se solicita ajustar fecha de implementación, teniendo en cuenta que el informe es anual y se realizaría en el mes de diciembre</v>
      </c>
      <c r="AZ15" s="4" t="str">
        <f>'2.Mapa'!AX$54</f>
        <v>Excel verificación manual nóminas</v>
      </c>
      <c r="BA15" s="4" t="str">
        <f>'2.Mapa'!AY$54</f>
        <v>Matriz en Excel verificación manual y conciliación tercer trimestre nóminas julio, agosto y septiembre</v>
      </c>
      <c r="BB15" s="4" t="str">
        <f>'2.Mapa'!AZ$54</f>
        <v>SI</v>
      </c>
      <c r="BC15" s="4" t="str">
        <f>'2.Mapa'!BA$54</f>
        <v>SI</v>
      </c>
      <c r="BD15" s="4" t="str">
        <f>'2.Mapa'!BB$54</f>
        <v>SI</v>
      </c>
      <c r="BE15" s="4" t="str">
        <f>'2.Mapa'!BC$54</f>
        <v>NO</v>
      </c>
      <c r="BF15" s="4" t="str">
        <f>'2.Mapa'!BD$54</f>
        <v>SI</v>
      </c>
      <c r="BG15" s="4" t="str">
        <f>'2.Mapa'!BE$54</f>
        <v>Sin observaciones</v>
      </c>
      <c r="BH15" s="3"/>
    </row>
    <row r="16" spans="1:60" ht="24.75" customHeight="1" x14ac:dyDescent="0.3">
      <c r="A16" s="19">
        <f t="shared" si="1"/>
        <v>66</v>
      </c>
      <c r="B16" s="1">
        <v>11</v>
      </c>
      <c r="C16" s="4" t="str">
        <f>'2.Mapa'!A$48</f>
        <v>Información y comunicación</v>
      </c>
      <c r="D16" s="4" t="str">
        <f>'2.Mapa'!B$48</f>
        <v>COM-O2</v>
      </c>
      <c r="E16" s="4" t="str">
        <f>'2.Mapa'!C$48</f>
        <v>reputacional</v>
      </c>
      <c r="F16" s="4" t="str">
        <f>'2.Mapa'!D$48</f>
        <v>implementación de proyectos tecnológicos  de forma desarticulada con el PETI</v>
      </c>
      <c r="G16" s="4" t="str">
        <f>'2.Mapa'!E$48</f>
        <v>formulación de planes y proyectos que involucran componentes tecnológicos sin atender los lineamientos de las políticas gobierno y seguridad digital</v>
      </c>
      <c r="H16" s="4" t="str">
        <f>'2.Mapa'!F$48</f>
        <v>Falta de comunicación y articulación entre los procesos estratégicos y misionales con el grupo TIC para la planeación de los proyectos tecnológicos</v>
      </c>
      <c r="I16" s="4" t="str">
        <f>'2.Mapa'!G$48</f>
        <v>Posibilidad de afectación reputacional por implementación de proyectos tecnológicos  de forma desarticulada con el PETI debido a formulación de planes y proyectos que involucran componentes tecnológicos sin atender los lineamientos de las políticas gobierno y seguridad digital</v>
      </c>
      <c r="J16" s="4" t="str">
        <f>'2.Mapa'!H$48</f>
        <v>Ejecución y administración de procesos</v>
      </c>
      <c r="K16" s="4">
        <f>'2.Mapa'!I$48</f>
        <v>15</v>
      </c>
      <c r="L16" s="4" t="str">
        <f>'2.Mapa'!J$48</f>
        <v>Contratos suscritos que involucran componentes tecnológicos</v>
      </c>
      <c r="M16" s="4" t="str">
        <f>'2.Mapa'!K$48</f>
        <v>La entidad con algunos usuarios de relevancia frente al logro de los objetivos</v>
      </c>
      <c r="N16" s="4" t="str">
        <f>'2.Mapa'!L$48</f>
        <v>Baja</v>
      </c>
      <c r="O16" s="4">
        <f>'2.Mapa'!M$48</f>
        <v>0.4</v>
      </c>
      <c r="P16" s="4" t="str">
        <f>'2.Mapa'!N$48</f>
        <v>Moderado</v>
      </c>
      <c r="Q16" s="4">
        <f>'2.Mapa'!O$48</f>
        <v>0.6</v>
      </c>
      <c r="R16" s="4" t="str">
        <f>'2.Mapa'!P$48</f>
        <v>Moderado</v>
      </c>
      <c r="S16" s="4">
        <f>'2.Mapa'!Q$48</f>
        <v>10</v>
      </c>
      <c r="T16" s="4">
        <f>'2.Mapa'!R$48</f>
        <v>1</v>
      </c>
      <c r="U16" s="4" t="str">
        <f>'2.Mapa'!S$48</f>
        <v>Profesional especializado Grupo de Tecnologías de la Información</v>
      </c>
      <c r="V16" s="4" t="str">
        <f>'2.Mapa'!T$48</f>
        <v>Validar los proyectos tecnológicos que deben ser realizados para la siguiente vigencia</v>
      </c>
      <c r="W16" s="4" t="str">
        <f>'2.Mapa'!U$48</f>
        <v>a través de reuniones con los subdirectores evidenciadas con un resumen de la reunión por medio correo electrónico.</v>
      </c>
      <c r="X16" s="4" t="str">
        <f>'2.Mapa'!V$48</f>
        <v>Preventivo</v>
      </c>
      <c r="Y16" s="4" t="str">
        <f>'2.Mapa'!W$48</f>
        <v>Manual</v>
      </c>
      <c r="Z16" s="4">
        <f>'2.Mapa'!X$48</f>
        <v>0.4</v>
      </c>
      <c r="AA16" s="4" t="str">
        <f>'2.Mapa'!Y$48</f>
        <v>Probabilidad</v>
      </c>
      <c r="AB16" s="4">
        <f ca="1">'2.Mapa'!Z$48</f>
        <v>0.16000000000000003</v>
      </c>
      <c r="AC16" s="4">
        <f ca="1">'2.Mapa'!AA$48</f>
        <v>0.15000000000000002</v>
      </c>
      <c r="AD16" s="4" t="str">
        <f>'2.Mapa'!AB$48</f>
        <v>Sin documentar</v>
      </c>
      <c r="AE16" s="4" t="str">
        <f>'2.Mapa'!AC$48</f>
        <v>Aleatoria</v>
      </c>
      <c r="AF16" s="4" t="str">
        <f>'2.Mapa'!AD$48</f>
        <v>Sin registro</v>
      </c>
      <c r="AG16" s="4" t="str">
        <f>'2.Mapa'!AE$48</f>
        <v>Baja</v>
      </c>
      <c r="AH16" s="4">
        <f>'2.Mapa'!AF$48</f>
        <v>0.24</v>
      </c>
      <c r="AI16" s="4" t="str">
        <f>'2.Mapa'!AG$48</f>
        <v>Moderado</v>
      </c>
      <c r="AJ16" s="4">
        <f>'2.Mapa'!AH$48</f>
        <v>0.6</v>
      </c>
      <c r="AK16" s="4" t="str">
        <f>'2.Mapa'!AI$48</f>
        <v>Moderado</v>
      </c>
      <c r="AL16" s="4" t="str">
        <f ca="1">'2.Mapa'!AJ$48</f>
        <v>Baja</v>
      </c>
      <c r="AM16" s="4">
        <f ca="1">'2.Mapa'!AK$48</f>
        <v>0.24</v>
      </c>
      <c r="AN16" s="4" t="str">
        <f ca="1">'2.Mapa'!AL$48</f>
        <v>Moderado</v>
      </c>
      <c r="AO16" s="4">
        <f ca="1">'2.Mapa'!AM$48</f>
        <v>0.44999999999999996</v>
      </c>
      <c r="AP16" s="4" t="str">
        <f ca="1">'2.Mapa'!AN$48</f>
        <v>Moderado</v>
      </c>
      <c r="AQ16" s="4">
        <f ca="1">'2.Mapa'!AO$48</f>
        <v>10</v>
      </c>
      <c r="AR16" s="4" t="str">
        <f>'2.Mapa'!AP$48</f>
        <v>Reducir (mitigar)</v>
      </c>
      <c r="AS16" s="4" t="str">
        <f>'2.Mapa'!AQ$48</f>
        <v>Realizar comunicación interna por parte del área de TIC sobre la necesidad de que los proyectos tecnológicos tengan previa aprobación del área de Tecnologías antes de su implementación por parte de otras áreas. Adicionando a este comunicado, solicitud de proyectos tecnológicos que estén adelantando las áreas</v>
      </c>
      <c r="AT16" s="4" t="str">
        <f>'2.Mapa'!AR$48</f>
        <v>Profesional especializado Grupo de Tecnologías de la Información</v>
      </c>
      <c r="AU16" s="4">
        <f>'2.Mapa'!AS$48</f>
        <v>45260</v>
      </c>
      <c r="AV16" s="4">
        <f>'2.Mapa'!AT$48</f>
        <v>45217</v>
      </c>
      <c r="AW16" s="4">
        <f>'2.Mapa'!AU$48</f>
        <v>0</v>
      </c>
      <c r="AX16" s="4" t="str">
        <f>'2.Mapa'!AV$48</f>
        <v>En curso</v>
      </c>
      <c r="AY16" s="4" t="str">
        <f>'2.Mapa'!AW$48</f>
        <v>Durante el último trimestre de la vigencia se enviará una comunicación a los coordinadores de los grupos de trabajo con el propósito de diligenciar el formato para el levantamiento de proyectos tecnológicos para la vigencia 2024</v>
      </c>
      <c r="AZ16" s="4">
        <f>'2.Mapa'!AX$48</f>
        <v>0</v>
      </c>
      <c r="BA16" s="4" t="str">
        <f>'2.Mapa'!AY$48</f>
        <v>Durante el último trimestre de la vigencia se enviará una comunicación a los coordinadores de los grupos de trabajo con el propósito de diligenciar el formato para el levantamiento de proyectos tecnológicos para la vigencia 2024</v>
      </c>
      <c r="BB16" s="4" t="str">
        <f>'2.Mapa'!AZ$48</f>
        <v>SI</v>
      </c>
      <c r="BC16" s="4" t="str">
        <f>'2.Mapa'!BA$48</f>
        <v>SI</v>
      </c>
      <c r="BD16" s="4" t="str">
        <f>'2.Mapa'!BB$48</f>
        <v>NO</v>
      </c>
      <c r="BE16" s="4" t="str">
        <f>'2.Mapa'!BC$48</f>
        <v>NO</v>
      </c>
      <c r="BF16" s="4" t="str">
        <f>'2.Mapa'!BD$48</f>
        <v>NO</v>
      </c>
      <c r="BG16" s="4" t="str">
        <f>'2.Mapa'!BE$48</f>
        <v>1.  Frente a los controles se observa
a. Sin soporte de las evidencias de ejecución del control
b. ninguno de los controles se encuentra documentado.
2. Frente a los planes de ejecución se observa
a. Plan_1: sin observaciones (Se espera implementación para el ultimo trimestre)</v>
      </c>
      <c r="BH16" s="3"/>
    </row>
    <row r="17" spans="1:60" ht="24.75" customHeight="1" x14ac:dyDescent="0.3">
      <c r="A17" s="19">
        <f t="shared" si="1"/>
        <v>72</v>
      </c>
      <c r="B17" s="1">
        <v>12</v>
      </c>
      <c r="C17" s="4" t="str">
        <f>'2.Mapa'!A$66</f>
        <v>Direccionamiento estratégico</v>
      </c>
      <c r="D17" s="4" t="str">
        <f>'2.Mapa'!B$66</f>
        <v>DIR-O2</v>
      </c>
      <c r="E17" s="4" t="str">
        <f>'2.Mapa'!C$66</f>
        <v>reputacional</v>
      </c>
      <c r="F17" s="4" t="str">
        <f>'2.Mapa'!D$66</f>
        <v>la pérdida de la renovación de las condiciones de calidad institucional</v>
      </c>
      <c r="G17" s="4" t="str">
        <f>'2.Mapa'!E$66</f>
        <v>la falta de implementación del plan institucional de autoevaluación durante la vigencia de la certificación</v>
      </c>
      <c r="H17" s="4" t="str">
        <f>'2.Mapa'!F$66</f>
        <v>Inadecuado seguimiento a la ejecución de los planes de mejora institucional.</v>
      </c>
      <c r="I17" s="4" t="str">
        <f>'2.Mapa'!G$66</f>
        <v>Posibilidad de afectación reputacional por la pérdida de la renovación de las condiciones de calidad institucional debido a la falta de implementación del plan institucional de autoevaluación durante la vigencia de la certificación</v>
      </c>
      <c r="J17" s="4" t="str">
        <f>'2.Mapa'!H$66</f>
        <v>Ejecución y administración de procesos</v>
      </c>
      <c r="K17" s="4">
        <f>'2.Mapa'!I$66</f>
        <v>1</v>
      </c>
      <c r="L17" s="4" t="str">
        <f>'2.Mapa'!J$66</f>
        <v>Cronograma de actividades del plan institucional de autoevaluación</v>
      </c>
      <c r="M17" s="4" t="str">
        <f>'2.Mapa'!K$66</f>
        <v>La entidad a nivel nacional, con efecto publicitarios sostenible a nivel país</v>
      </c>
      <c r="N17" s="4" t="str">
        <f>'2.Mapa'!L$66</f>
        <v>Muy Baja</v>
      </c>
      <c r="O17" s="4">
        <f>'2.Mapa'!M$66</f>
        <v>0.2</v>
      </c>
      <c r="P17" s="4" t="str">
        <f>'2.Mapa'!N$66</f>
        <v>Catastrófico</v>
      </c>
      <c r="Q17" s="4">
        <f>'2.Mapa'!O$66</f>
        <v>1</v>
      </c>
      <c r="R17" s="4" t="str">
        <f>'2.Mapa'!P$66</f>
        <v>Extremo</v>
      </c>
      <c r="S17" s="4">
        <f>'2.Mapa'!Q$66</f>
        <v>21</v>
      </c>
      <c r="T17" s="4">
        <f>'2.Mapa'!R$66</f>
        <v>1</v>
      </c>
      <c r="U17" s="4" t="str">
        <f>'2.Mapa'!S$66</f>
        <v>Rol profesional aseguramiento de calidad. Subdirección académica</v>
      </c>
      <c r="V17" s="4" t="str">
        <f>'2.Mapa'!T$66</f>
        <v>Verifica que en el plan institucional de autoevaluación, de acuerdo con la periodicidad definida en la Política de autoevaluación del ICC, se programe la aplicación de los instrumentos de valoración institucional a los grupos de interés (estudiantes, profesores, egresados, funcionarios, directivos, empleadores, entre otros), con los cuales se identifica la percepción sobre el nivel de cumplimiento de las condiciones de calidad institucional.</v>
      </c>
      <c r="W17" s="4" t="str">
        <f>'2.Mapa'!U$66</f>
        <v>Mediante un cronograma que recoge las actividades del plan anual de autoevaluación planificado durante la vigencia de las condiciones de calidad institucional (7 años), aprobado por la Subdirección académica. 
Las evidencias de ejecución del control se presentan mínimo al tercer año de la vigencia de las condiciones de calidad (7 años)</v>
      </c>
      <c r="X17" s="4" t="str">
        <f>'2.Mapa'!V$66</f>
        <v>Preventivo</v>
      </c>
      <c r="Y17" s="4" t="str">
        <f>'2.Mapa'!W$66</f>
        <v>Manual</v>
      </c>
      <c r="Z17" s="4">
        <f>'2.Mapa'!X$66</f>
        <v>0.4</v>
      </c>
      <c r="AA17" s="4" t="str">
        <f>'2.Mapa'!Y$66</f>
        <v>Probabilidad</v>
      </c>
      <c r="AB17" s="4">
        <f ca="1">'2.Mapa'!Z$66</f>
        <v>0.16976000000000002</v>
      </c>
      <c r="AC17" s="4">
        <f ca="1">'2.Mapa'!AA$66</f>
        <v>0.25</v>
      </c>
      <c r="AD17" s="4" t="str">
        <f>'2.Mapa'!AB$66</f>
        <v>Documentado</v>
      </c>
      <c r="AE17" s="4" t="str">
        <f>'2.Mapa'!AC$66</f>
        <v>Continua</v>
      </c>
      <c r="AF17" s="4" t="str">
        <f>'2.Mapa'!AD$66</f>
        <v>Con registro</v>
      </c>
      <c r="AG17" s="4" t="str">
        <f>'2.Mapa'!AE$66</f>
        <v>Muy Baja</v>
      </c>
      <c r="AH17" s="4">
        <f>'2.Mapa'!AF$66</f>
        <v>0.12</v>
      </c>
      <c r="AI17" s="4" t="str">
        <f>'2.Mapa'!AG$66</f>
        <v>Catastrófico</v>
      </c>
      <c r="AJ17" s="4">
        <f>'2.Mapa'!AH$66</f>
        <v>1</v>
      </c>
      <c r="AK17" s="4" t="str">
        <f>'2.Mapa'!AI$66</f>
        <v>Extremo</v>
      </c>
      <c r="AL17" s="4" t="str">
        <f ca="1">'2.Mapa'!AJ$66</f>
        <v>Muy Baja</v>
      </c>
      <c r="AM17" s="4">
        <f ca="1">'2.Mapa'!AK$66</f>
        <v>3.0239999999999996E-2</v>
      </c>
      <c r="AN17" s="4" t="str">
        <f ca="1">'2.Mapa'!AL$66</f>
        <v>Mayor</v>
      </c>
      <c r="AO17" s="4">
        <f ca="1">'2.Mapa'!AM$66</f>
        <v>0.75</v>
      </c>
      <c r="AP17" s="4" t="str">
        <f ca="1">'2.Mapa'!AN$66</f>
        <v>Alto</v>
      </c>
      <c r="AQ17" s="4">
        <f ca="1">'2.Mapa'!AO$66</f>
        <v>13</v>
      </c>
      <c r="AR17" s="4" t="str">
        <f>'2.Mapa'!AP$66</f>
        <v>Reducir (mitigar)</v>
      </c>
      <c r="AS17" s="4" t="str">
        <f>'2.Mapa'!AQ$66</f>
        <v>Aprobar en el último trimestre de cada año en el Consejo académico el cronograma anual de actividades del Plan institucional de autoevaluación definido para la vigencia (7 años) de la certificación de las condiciones de calidad institucional</v>
      </c>
      <c r="AT17" s="4" t="str">
        <f>'2.Mapa'!AR$66</f>
        <v>Rol Profesional Aseguramiento de la calidad institucional. Subdirección académica</v>
      </c>
      <c r="AU17" s="4">
        <f>'2.Mapa'!AS$66</f>
        <v>46752</v>
      </c>
      <c r="AV17" s="4">
        <f>'2.Mapa'!AT$66</f>
        <v>0</v>
      </c>
      <c r="AW17" s="4">
        <f>'2.Mapa'!AU$66</f>
        <v>0</v>
      </c>
      <c r="AX17" s="4">
        <f>'2.Mapa'!AV$66</f>
        <v>0</v>
      </c>
      <c r="AY17" s="4">
        <f>'2.Mapa'!AW$66</f>
        <v>0</v>
      </c>
      <c r="AZ17" s="4">
        <f>'2.Mapa'!AX$66</f>
        <v>0</v>
      </c>
      <c r="BA17" s="4">
        <f>'2.Mapa'!AY$66</f>
        <v>0</v>
      </c>
      <c r="BB17" s="4" t="str">
        <f>'2.Mapa'!AZ$66</f>
        <v>SI</v>
      </c>
      <c r="BC17" s="4" t="str">
        <f>'2.Mapa'!BA$66</f>
        <v>Parcialmente</v>
      </c>
      <c r="BD17" s="4" t="str">
        <f>'2.Mapa'!BB$66</f>
        <v>NO</v>
      </c>
      <c r="BE17" s="4" t="str">
        <f>'2.Mapa'!BC$66</f>
        <v>Parcialmente</v>
      </c>
      <c r="BF17" s="4" t="str">
        <f>'2.Mapa'!BD$66</f>
        <v>NO</v>
      </c>
      <c r="BG17" s="4" t="str">
        <f>'2.Mapa'!BE$66</f>
        <v>1) Riesgo con nivel de severidad residual "alto" sin evidencias de las ejecución de los controles y bajo nivel de avance en los planes de reducción. 
2) No se identifican controles que mitiguen la subcausa de "inadecuado seguimiento a la ejecución de los planes de mejora", "instrumentos de valoración" ni "seguimiento a la actualización de los sistemas de información"
3) Revisar frecuencia de las actividad que origina el riesgo con base a entregables del cronograma del plan Institucional de Autoevaluación
4) Frente a la ejecución de controles se identificó:
a)  Control 1 y 2: No se evidencia cronograma del Plan Anual de Autoevaluación, aprobado por la subdirección académica, para la revisión de controles.  Por otra parte 
b) Control 3: sin evidencia de ejecución
c) Control 4: No se evidencia el cronograma para la renovación de las condiciones de calidad institucional, para revisión del control.
d) Control 5: Control correctivo y manual sobre los planes de mejora no ejecutados o con mínimo avance.  Se recomiendo ajustar el control, cambiando su ejecución a "detectivo" haciendo seguimiento periódico a la ejecución e implementación de los planes de mejoramiento
e) La mayoría de los controles presentaran evidencia de sus ejecución entre el 3er y 5to año de la vigencia de la certificación.  Sin embargo, no se cuenta con la información o soportes de la certificación (fecha inicio y fecha finalización).
5) Frente a la ejecución de los planes de reducción:
a) Plan_1: Sin observaciones ni evidencias (se ejecutará en el último trimestre del año 2023)
b) Plan_2: No se adjunta evidencia de las observaciones realizadas, como son las mesas de trabajo para articular el procedimiento y el formato de planes de mejoramiento.</v>
      </c>
      <c r="BH17" s="3"/>
    </row>
    <row r="18" spans="1:60" ht="24.75" customHeight="1" x14ac:dyDescent="0.3">
      <c r="A18" s="19">
        <f t="shared" si="1"/>
        <v>78</v>
      </c>
      <c r="B18" s="1">
        <v>13</v>
      </c>
      <c r="C18" s="4" t="str">
        <f>'2.Mapa'!A$72</f>
        <v>Control Disciplinario</v>
      </c>
      <c r="D18" s="4" t="str">
        <f>'2.Mapa'!B$72</f>
        <v>DIS-O1</v>
      </c>
      <c r="E18" s="4" t="str">
        <f>'2.Mapa'!C$72</f>
        <v>reputacional</v>
      </c>
      <c r="F18" s="4" t="str">
        <f>'2.Mapa'!D$72</f>
        <v>pérdida de expedientes</v>
      </c>
      <c r="G18" s="4" t="str">
        <f>'2.Mapa'!E$72</f>
        <v>descuido del Profesional Especializado de Control Interno Disciplinario que tiene la custodia de los mismos</v>
      </c>
      <c r="H18" s="4" t="str">
        <f>'2.Mapa'!F$72</f>
        <v>Extravío de llaves de oficina</v>
      </c>
      <c r="I18" s="4" t="str">
        <f>'2.Mapa'!G$72</f>
        <v>Posibilidad de afectación reputacional por pérdida de expedientes debido a descuido del Profesional Especializado de Control Interno Disciplinario que tiene la custodia de los mismos</v>
      </c>
      <c r="J18" s="4" t="str">
        <f>'2.Mapa'!H$72</f>
        <v>Ejecución y administración de procesos</v>
      </c>
      <c r="K18" s="4">
        <f>'2.Mapa'!I$72</f>
        <v>35</v>
      </c>
      <c r="L18" s="4" t="str">
        <f>'2.Mapa'!J$72</f>
        <v>Expedientes</v>
      </c>
      <c r="M18" s="4" t="str">
        <f>'2.Mapa'!K$72</f>
        <v>La entidad con algunos usuarios de relevancia frente al logro de los objetivos</v>
      </c>
      <c r="N18" s="4" t="str">
        <f>'2.Mapa'!L$72</f>
        <v>Media</v>
      </c>
      <c r="O18" s="4">
        <f>'2.Mapa'!M$72</f>
        <v>0.6</v>
      </c>
      <c r="P18" s="4" t="str">
        <f>'2.Mapa'!N$72</f>
        <v>Moderado</v>
      </c>
      <c r="Q18" s="4">
        <f>'2.Mapa'!O$72</f>
        <v>0.6</v>
      </c>
      <c r="R18" s="4" t="str">
        <f>'2.Mapa'!P$72</f>
        <v>Moderado</v>
      </c>
      <c r="S18" s="4">
        <f>'2.Mapa'!Q$72</f>
        <v>11</v>
      </c>
      <c r="T18" s="4">
        <f>'2.Mapa'!R$72</f>
        <v>1</v>
      </c>
      <c r="U18" s="4" t="str">
        <f>'2.Mapa'!S$72</f>
        <v>Profesional Especializado Control interno disciplinario</v>
      </c>
      <c r="V18" s="4" t="str">
        <f>'2.Mapa'!T$72</f>
        <v>Revisar documentos esenciales de los expedientes en digital</v>
      </c>
      <c r="W18" s="4" t="str">
        <f>'2.Mapa'!U$72</f>
        <v>a través de la comparación con los expedientes físicos</v>
      </c>
      <c r="X18" s="4" t="str">
        <f>'2.Mapa'!V$72</f>
        <v>Preventivo</v>
      </c>
      <c r="Y18" s="4" t="str">
        <f>'2.Mapa'!W$72</f>
        <v>Manual</v>
      </c>
      <c r="Z18" s="4">
        <f>'2.Mapa'!X$72</f>
        <v>0.4</v>
      </c>
      <c r="AA18" s="4" t="str">
        <f>'2.Mapa'!Y$72</f>
        <v>Probabilidad</v>
      </c>
      <c r="AB18" s="4">
        <f ca="1">'2.Mapa'!Z$72</f>
        <v>0.42359999999999998</v>
      </c>
      <c r="AC18" s="4">
        <f ca="1">'2.Mapa'!AA$72</f>
        <v>0.26250000000000001</v>
      </c>
      <c r="AD18" s="4" t="str">
        <f>'2.Mapa'!AB$72</f>
        <v>Documentado</v>
      </c>
      <c r="AE18" s="4" t="str">
        <f>'2.Mapa'!AC$72</f>
        <v>Aleatoria</v>
      </c>
      <c r="AF18" s="4" t="str">
        <f>'2.Mapa'!AD$72</f>
        <v>Con registro</v>
      </c>
      <c r="AG18" s="4" t="str">
        <f>'2.Mapa'!AE$72</f>
        <v>Baja</v>
      </c>
      <c r="AH18" s="4">
        <f>'2.Mapa'!AF$72</f>
        <v>0.36</v>
      </c>
      <c r="AI18" s="4" t="str">
        <f>'2.Mapa'!AG$72</f>
        <v>Moderado</v>
      </c>
      <c r="AJ18" s="4">
        <f>'2.Mapa'!AH$72</f>
        <v>0.6</v>
      </c>
      <c r="AK18" s="4" t="str">
        <f>'2.Mapa'!AI$72</f>
        <v>Moderado</v>
      </c>
      <c r="AL18" s="4" t="str">
        <f ca="1">'2.Mapa'!AJ$72</f>
        <v>Muy Baja</v>
      </c>
      <c r="AM18" s="4">
        <f ca="1">'2.Mapa'!AK$72</f>
        <v>0.1764</v>
      </c>
      <c r="AN18" s="4" t="str">
        <f ca="1">'2.Mapa'!AL$72</f>
        <v>Menor</v>
      </c>
      <c r="AO18" s="4">
        <f ca="1">'2.Mapa'!AM$72</f>
        <v>0.33749999999999997</v>
      </c>
      <c r="AP18" s="4" t="str">
        <f ca="1">'2.Mapa'!AN$72</f>
        <v>Bajo</v>
      </c>
      <c r="AQ18" s="4">
        <f ca="1">'2.Mapa'!AO$72</f>
        <v>3</v>
      </c>
      <c r="AR18" s="4" t="str">
        <f>'2.Mapa'!AP$72</f>
        <v>Aceptar</v>
      </c>
      <c r="AS18" s="4" t="str">
        <f>'2.Mapa'!AQ$72</f>
        <v>Actualizar los procedimientos disciplinarios (ordinario y verbal) del proceso, con el fin de establecer controles en la custodia de los expedientes</v>
      </c>
      <c r="AT18" s="4" t="str">
        <f>'2.Mapa'!AR$72</f>
        <v>Profesional Especializado de Control Interno Disciplinario</v>
      </c>
      <c r="AU18" s="4">
        <f>'2.Mapa'!AS$72</f>
        <v>45291</v>
      </c>
      <c r="AV18" s="4">
        <f>'2.Mapa'!AT$72</f>
        <v>45217</v>
      </c>
      <c r="AW18" s="4" t="str">
        <f>'2.Mapa'!AU$72</f>
        <v>Correo y documento enviado a Planeación</v>
      </c>
      <c r="AX18" s="4" t="str">
        <f>'2.Mapa'!AV$72</f>
        <v>En curso</v>
      </c>
      <c r="AY18" s="4" t="str">
        <f>'2.Mapa'!AW$72</f>
        <v>El 8 se septiembre se remitió a Planeación para validación metodológica el procedimiento disciplinario ordinario</v>
      </c>
      <c r="AZ18" s="4" t="str">
        <f>'2.Mapa'!AX$72</f>
        <v>La evidencia se encuentra en el archivo de gestión de la dependencia bajo llave, debido a que poseen reserva documental</v>
      </c>
      <c r="BA18" s="4" t="str">
        <f>'2.Mapa'!AY$72</f>
        <v>El día 3 de octubre la anterior profesional especializada hizo entrega de 5 expedientes disciplinarios a su cargo</v>
      </c>
      <c r="BB18" s="4" t="str">
        <f>'2.Mapa'!AZ$72</f>
        <v>SI</v>
      </c>
      <c r="BC18" s="4" t="str">
        <f>'2.Mapa'!BA$72</f>
        <v>SI</v>
      </c>
      <c r="BD18" s="4" t="str">
        <f>'2.Mapa'!BB$72</f>
        <v>NO</v>
      </c>
      <c r="BE18" s="4" t="str">
        <f>'2.Mapa'!BC$72</f>
        <v>SI</v>
      </c>
      <c r="BF18" s="4" t="str">
        <f>'2.Mapa'!BD$72</f>
        <v>NO</v>
      </c>
      <c r="BG18" s="4" t="str">
        <f>'2.Mapa'!BE$72</f>
        <v xml:space="preserve">1. Frente a los controles se observa:
a. No es posible verificar las evidencias ejecución de los controles porque poseen reserva documental.
</v>
      </c>
      <c r="BH18" s="3"/>
    </row>
    <row r="19" spans="1:60" ht="24.75" customHeight="1" x14ac:dyDescent="0.3">
      <c r="A19" s="19">
        <f t="shared" si="1"/>
        <v>84</v>
      </c>
      <c r="B19" s="1">
        <v>14</v>
      </c>
      <c r="C19" s="4" t="str">
        <f>'2.Mapa'!A$90</f>
        <v>Formación</v>
      </c>
      <c r="D19" s="4" t="str">
        <f>'2.Mapa'!B$90</f>
        <v>FOR-O2</v>
      </c>
      <c r="E19" s="4" t="str">
        <f>'2.Mapa'!C$90</f>
        <v>reputacional</v>
      </c>
      <c r="F19" s="4" t="str">
        <f>'2.Mapa'!D$90</f>
        <v>la pérdida de la renovación de los registros calificados de los programas de Maestría</v>
      </c>
      <c r="G19" s="4" t="str">
        <f>'2.Mapa'!E$90</f>
        <v>la falta de ejecución del plan anual de autoevaluación definido para la vigencia de siete años del registro calificado otorgado a los programas de Maestría</v>
      </c>
      <c r="H19" s="4" t="str">
        <f>'2.Mapa'!F$90</f>
        <v>Inadecuado seguimiento a la ejecución de los planes de mejora de los programas de Maestría</v>
      </c>
      <c r="I19" s="4" t="str">
        <f>'2.Mapa'!G$90</f>
        <v>Posibilidad de afectación reputacional por la pérdida de la renovación de los registros calificados de los programas de Maestría debido a la falta de ejecución del plan anual de autoevaluación definido para la vigencia de siete años del registro calificado otorgado a los programas de Maestría</v>
      </c>
      <c r="J19" s="4" t="str">
        <f>'2.Mapa'!H$90</f>
        <v>Ejecución y administración de procesos</v>
      </c>
      <c r="K19" s="4">
        <f>'2.Mapa'!I$90</f>
        <v>5</v>
      </c>
      <c r="L19" s="4" t="str">
        <f>'2.Mapa'!J$90</f>
        <v>Cronograma de actividades del plan anual de autoevaluación de los cinco programas de Maestría del ICC</v>
      </c>
      <c r="M19" s="4" t="str">
        <f>'2.Mapa'!K$90</f>
        <v>La entidad a nivel nacional, con efecto publicitarios sostenible a nivel país</v>
      </c>
      <c r="N19" s="4" t="str">
        <f>'2.Mapa'!L$90</f>
        <v>Baja</v>
      </c>
      <c r="O19" s="4">
        <f>'2.Mapa'!M$90</f>
        <v>0.4</v>
      </c>
      <c r="P19" s="4" t="str">
        <f>'2.Mapa'!N$90</f>
        <v>Catastrófico</v>
      </c>
      <c r="Q19" s="4">
        <f>'2.Mapa'!O$90</f>
        <v>1</v>
      </c>
      <c r="R19" s="4" t="str">
        <f>'2.Mapa'!P$90</f>
        <v>Extremo</v>
      </c>
      <c r="S19" s="4">
        <f>'2.Mapa'!Q$90</f>
        <v>22</v>
      </c>
      <c r="T19" s="4">
        <f>'2.Mapa'!R$90</f>
        <v>1</v>
      </c>
      <c r="U19" s="4" t="str">
        <f>'2.Mapa'!S$90</f>
        <v>Rol profesional aseguramiento de la calidad de la FSAB. 
Decanatura FSAB</v>
      </c>
      <c r="V19" s="4" t="str">
        <f>'2.Mapa'!T$90</f>
        <v>Revisar que el cronograma del plan anual de autoevaluación de los programas académicos incluyan los dos ejercicios de autoevaluación, el primero a los dos años y el segundo al cuarto o quinto año, durante la vigencia de los siete años del registro calificado.</v>
      </c>
      <c r="W19" s="4" t="str">
        <f>'2.Mapa'!U$90</f>
        <v>Mediante la aprobación por parte del Consejo académico del cronograma de actividades del plan anual de autoevaluación de los programas académicos.
Las evidencias de ejecución del control se presentan mínimo al tercer año de la vigencia de las condiciones de calidad (7 años)</v>
      </c>
      <c r="X19" s="4" t="str">
        <f>'2.Mapa'!V$90</f>
        <v>Preventivo</v>
      </c>
      <c r="Y19" s="4" t="str">
        <f>'2.Mapa'!W$90</f>
        <v>Manual</v>
      </c>
      <c r="Z19" s="4">
        <f>'2.Mapa'!X$90</f>
        <v>0.4</v>
      </c>
      <c r="AA19" s="4" t="str">
        <f>'2.Mapa'!Y$90</f>
        <v>Probabilidad</v>
      </c>
      <c r="AB19" s="4">
        <f ca="1">'2.Mapa'!Z$90</f>
        <v>0.23200000000000004</v>
      </c>
      <c r="AC19" s="4">
        <f ca="1">'2.Mapa'!AA$90</f>
        <v>0.25</v>
      </c>
      <c r="AD19" s="4" t="str">
        <f>'2.Mapa'!AB$90</f>
        <v>Documentado</v>
      </c>
      <c r="AE19" s="4" t="str">
        <f>'2.Mapa'!AC$90</f>
        <v>Continua</v>
      </c>
      <c r="AF19" s="4" t="str">
        <f>'2.Mapa'!AD$90</f>
        <v>Con registro</v>
      </c>
      <c r="AG19" s="4" t="str">
        <f>'2.Mapa'!AE$90</f>
        <v>Baja</v>
      </c>
      <c r="AH19" s="4">
        <f>'2.Mapa'!AF$90</f>
        <v>0.24</v>
      </c>
      <c r="AI19" s="4" t="str">
        <f>'2.Mapa'!AG$90</f>
        <v>Catastrófico</v>
      </c>
      <c r="AJ19" s="4">
        <f>'2.Mapa'!AH$90</f>
        <v>1</v>
      </c>
      <c r="AK19" s="4" t="str">
        <f>'2.Mapa'!AI$90</f>
        <v>Extremo</v>
      </c>
      <c r="AL19" s="4" t="str">
        <f ca="1">'2.Mapa'!AJ$90</f>
        <v>Muy Baja</v>
      </c>
      <c r="AM19" s="4">
        <f ca="1">'2.Mapa'!AK$90</f>
        <v>0.16799999999999998</v>
      </c>
      <c r="AN19" s="4" t="str">
        <f ca="1">'2.Mapa'!AL$90</f>
        <v>Mayor</v>
      </c>
      <c r="AO19" s="4">
        <f ca="1">'2.Mapa'!AM$90</f>
        <v>0.75</v>
      </c>
      <c r="AP19" s="4" t="str">
        <f ca="1">'2.Mapa'!AN$90</f>
        <v>Alto</v>
      </c>
      <c r="AQ19" s="4">
        <f ca="1">'2.Mapa'!AO$90</f>
        <v>13</v>
      </c>
      <c r="AR19" s="4" t="str">
        <f>'2.Mapa'!AP$90</f>
        <v>Reducir (mitigar)</v>
      </c>
      <c r="AS19" s="4" t="str">
        <f>'2.Mapa'!AQ$90</f>
        <v>Aprobar en el último trimestre de cada año en el Consejo académico el cronograma de actividades del Plan anual de autoevaluación definido para la vigencia (7 años) del registro calificado de los programas académicos</v>
      </c>
      <c r="AT19" s="4" t="str">
        <f>'2.Mapa'!AR$90</f>
        <v>Asesor aseguramiento de la calidad de la FSAB. 
Decanatura FSAB</v>
      </c>
      <c r="AU19" s="4">
        <f>'2.Mapa'!AS$90</f>
        <v>46752</v>
      </c>
      <c r="AV19" s="4">
        <f>'2.Mapa'!AT$90</f>
        <v>45216</v>
      </c>
      <c r="AW19" s="4">
        <f>'2.Mapa'!AU$90</f>
        <v>0</v>
      </c>
      <c r="AX19" s="4" t="str">
        <f>'2.Mapa'!AV$90</f>
        <v>En curso</v>
      </c>
      <c r="AY19" s="4" t="str">
        <f>'2.Mapa'!AW$90</f>
        <v>Esta actividad se desarrollará en el último trimestre de la vigencia</v>
      </c>
      <c r="AZ19" s="4">
        <f>'2.Mapa'!AX$90</f>
        <v>0</v>
      </c>
      <c r="BA19" s="4">
        <f>'2.Mapa'!AY$90</f>
        <v>0</v>
      </c>
      <c r="BB19" s="4" t="str">
        <f>'2.Mapa'!AZ$90</f>
        <v>SI</v>
      </c>
      <c r="BC19" s="4" t="str">
        <f>'2.Mapa'!BA$90</f>
        <v>NO</v>
      </c>
      <c r="BD19" s="4" t="str">
        <f>'2.Mapa'!BB$90</f>
        <v>NO</v>
      </c>
      <c r="BE19" s="4" t="str">
        <f>'2.Mapa'!BC$90</f>
        <v>NO</v>
      </c>
      <c r="BF19" s="4" t="str">
        <f>'2.Mapa'!BD$90</f>
        <v>NO</v>
      </c>
      <c r="BG19" s="4" t="str">
        <f>'2.Mapa'!BE$90</f>
        <v>1) Riesgo con nivel de severidad residual "alto", con debilidades en los controles y sin evidencia de la ejecución de los controles, ni planes de reducción.
2) Revisar frecuencia, con base en entregables del cronograma del plan anual de autoevaluación
3) Revisar la afectación del riesgo reputacional/económico
4) Controles no mitigan las subcausas del riesgo de: "falta de ejecución del plan anual de autoevaluación" ni el de "inadecuado seguimiento a los planes de mejora de  los programas de maestría".  Se recomienda incluir actividades de control y seguimiento a la ejecución del Plan anual de autoevaluación (cronograma) y a la ejecución de los planes de mejora de los programas.
5) Las evidencias de ejecución del control se evidenciaran mínimo al tercer año de la vigencia de las condiciones
6) No es posible identificar el Plan Anual de Autoevaluación, ni su ejecución.
7) Dado que cada programa presenta una fecha diferente de renovación del registro, no es posible identificar  la aplicación de los controles.
8) Se identificaron 3 controles, todos manuales, los cuales indicar estar documentados. Sin embargo, no se indica dónde.</v>
      </c>
      <c r="BH19" s="3"/>
    </row>
    <row r="20" spans="1:60" ht="24.75" customHeight="1" x14ac:dyDescent="0.3">
      <c r="A20" s="19">
        <f t="shared" si="1"/>
        <v>90</v>
      </c>
      <c r="B20" s="1">
        <v>15</v>
      </c>
      <c r="C20" s="4" t="str">
        <f>'2.Mapa'!A$114</f>
        <v>Contabilidad y presupuesto</v>
      </c>
      <c r="D20" s="4" t="str">
        <f>'2.Mapa'!B$114</f>
        <v>PRE-O1</v>
      </c>
      <c r="E20" s="4" t="str">
        <f>'2.Mapa'!C$114</f>
        <v>económica</v>
      </c>
      <c r="F20" s="4" t="str">
        <f>'2.Mapa'!D$114</f>
        <v>Inoportunidad en los reportes o informes tributarios, contables o normativos de nivel nacional o distrital</v>
      </c>
      <c r="G20" s="4" t="str">
        <f>'2.Mapa'!E$114</f>
        <v>errores en la interpretación normativa, novedades administrativas o cambios en cronogramas</v>
      </c>
      <c r="H20" s="4" t="str">
        <f>'2.Mapa'!F$114</f>
        <v>Interpretación jurídica o técnica equivocada de la norma</v>
      </c>
      <c r="I20" s="4" t="str">
        <f>'2.Mapa'!G$114</f>
        <v>Posibilidad de afectación económica por Inoportunidad en los reportes o informes tributarios, contables o normativos de nivel nacional o distrital debido a errores en la interpretación normativa, novedades administrativas o cambios en cronogramas</v>
      </c>
      <c r="J20" s="4" t="str">
        <f>'2.Mapa'!H$114</f>
        <v>Ejecución y administración de procesos</v>
      </c>
      <c r="K20" s="4">
        <f>'2.Mapa'!I$114</f>
        <v>10</v>
      </c>
      <c r="L20" s="4" t="str">
        <f>'2.Mapa'!J$114</f>
        <v>Declaraciones y contribuciones</v>
      </c>
      <c r="M20" s="4" t="str">
        <f>'2.Mapa'!K$114</f>
        <v>Entre 10 y 50 SMLMV</v>
      </c>
      <c r="N20" s="4" t="str">
        <f>'2.Mapa'!L$114</f>
        <v>Baja</v>
      </c>
      <c r="O20" s="4">
        <f>'2.Mapa'!M$114</f>
        <v>0.4</v>
      </c>
      <c r="P20" s="4" t="str">
        <f>'2.Mapa'!N$114</f>
        <v>Menor</v>
      </c>
      <c r="Q20" s="4">
        <f>'2.Mapa'!O$114</f>
        <v>0.4</v>
      </c>
      <c r="R20" s="4" t="str">
        <f>'2.Mapa'!P$114</f>
        <v>Moderado</v>
      </c>
      <c r="S20" s="4">
        <f>'2.Mapa'!Q$114</f>
        <v>5</v>
      </c>
      <c r="T20" s="4">
        <f>'2.Mapa'!R$114</f>
        <v>1</v>
      </c>
      <c r="U20" s="4" t="str">
        <f>'2.Mapa'!S$114</f>
        <v>Profesional Especializado del  Grupo de Gestión Financiera
Profesional de Contabilidad</v>
      </c>
      <c r="V20" s="4" t="str">
        <f>'2.Mapa'!T$114</f>
        <v>Verificar cronogramas oficiales</v>
      </c>
      <c r="W20" s="4" t="str">
        <f>'2.Mapa'!U$114</f>
        <v>a través de la revisión y actualización del cronograma de informes periódicos realizado al interior del Grupo de Gestión Financiera</v>
      </c>
      <c r="X20" s="4" t="str">
        <f>'2.Mapa'!V$114</f>
        <v>Preventivo</v>
      </c>
      <c r="Y20" s="4" t="str">
        <f>'2.Mapa'!W$114</f>
        <v>Manual</v>
      </c>
      <c r="Z20" s="4">
        <f>'2.Mapa'!X$114</f>
        <v>0.4</v>
      </c>
      <c r="AA20" s="4" t="str">
        <f>'2.Mapa'!Y$114</f>
        <v>Probabilidad</v>
      </c>
      <c r="AB20" s="4">
        <f ca="1">'2.Mapa'!Z$114</f>
        <v>0.28240000000000004</v>
      </c>
      <c r="AC20" s="4">
        <f ca="1">'2.Mapa'!AA$114</f>
        <v>9.9999999999999978E-2</v>
      </c>
      <c r="AD20" s="4" t="str">
        <f>'2.Mapa'!AB$114</f>
        <v>Documentado</v>
      </c>
      <c r="AE20" s="4" t="str">
        <f>'2.Mapa'!AC$114</f>
        <v>Continua</v>
      </c>
      <c r="AF20" s="4" t="str">
        <f>'2.Mapa'!AD$114</f>
        <v>Con registro</v>
      </c>
      <c r="AG20" s="4" t="str">
        <f>'2.Mapa'!AE$114</f>
        <v>Baja</v>
      </c>
      <c r="AH20" s="4">
        <f>'2.Mapa'!AF$114</f>
        <v>0.24</v>
      </c>
      <c r="AI20" s="4" t="str">
        <f>'2.Mapa'!AG$114</f>
        <v>Menor</v>
      </c>
      <c r="AJ20" s="4">
        <f>'2.Mapa'!AH$114</f>
        <v>0.4</v>
      </c>
      <c r="AK20" s="4" t="str">
        <f>'2.Mapa'!AI$114</f>
        <v>Moderado</v>
      </c>
      <c r="AL20" s="4" t="str">
        <f ca="1">'2.Mapa'!AJ$114</f>
        <v>Muy Baja</v>
      </c>
      <c r="AM20" s="4">
        <f ca="1">'2.Mapa'!AK$114</f>
        <v>0.11759999999999998</v>
      </c>
      <c r="AN20" s="4" t="str">
        <f ca="1">'2.Mapa'!AL$114</f>
        <v>Menor</v>
      </c>
      <c r="AO20" s="4">
        <f ca="1">'2.Mapa'!AM$114</f>
        <v>0.30000000000000004</v>
      </c>
      <c r="AP20" s="4" t="str">
        <f ca="1">'2.Mapa'!AN$114</f>
        <v>Bajo</v>
      </c>
      <c r="AQ20" s="4">
        <f ca="1">'2.Mapa'!AO$114</f>
        <v>3</v>
      </c>
      <c r="AR20" s="4" t="str">
        <f>'2.Mapa'!AP$114</f>
        <v>Aceptar</v>
      </c>
      <c r="AS20" s="4">
        <f>'2.Mapa'!AQ$114</f>
        <v>0</v>
      </c>
      <c r="AT20" s="4">
        <f>'2.Mapa'!AR$114</f>
        <v>0</v>
      </c>
      <c r="AU20" s="4">
        <f>'2.Mapa'!AS$114</f>
        <v>0</v>
      </c>
      <c r="AV20" s="4">
        <f>'2.Mapa'!AT$114</f>
        <v>0</v>
      </c>
      <c r="AW20" s="4">
        <f>'2.Mapa'!AU$114</f>
        <v>0</v>
      </c>
      <c r="AX20" s="4">
        <f>'2.Mapa'!AV$114</f>
        <v>0</v>
      </c>
      <c r="AY20" s="4">
        <f>'2.Mapa'!AW$114</f>
        <v>0</v>
      </c>
      <c r="AZ20" s="4" t="str">
        <f>'2.Mapa'!AX$114</f>
        <v>Cronograma - calendario de informes 2023</v>
      </c>
      <c r="BA20" s="4" t="str">
        <f>'2.Mapa'!AY$114</f>
        <v>En el grupo se continua manejando un cronograma de informes que se actualiza mensualmente</v>
      </c>
      <c r="BB20" s="4" t="str">
        <f>'2.Mapa'!AZ$114</f>
        <v>SI</v>
      </c>
      <c r="BC20" s="4" t="str">
        <f>'2.Mapa'!BA$114</f>
        <v>SI</v>
      </c>
      <c r="BD20" s="4" t="str">
        <f>'2.Mapa'!BB$114</f>
        <v>Parcialmente</v>
      </c>
      <c r="BE20" s="4" t="str">
        <f>'2.Mapa'!BC$114</f>
        <v>N/A</v>
      </c>
      <c r="BF20" s="4" t="str">
        <f>'2.Mapa'!BD$114</f>
        <v>NO</v>
      </c>
      <c r="BG20" s="4" t="str">
        <f>'2.Mapa'!BE$114</f>
        <v>1. Revisar la frecuencia de la actividad que origina el riesgo (sólo 10 veces al año).
2. Se identificaron cuatro (4) controles, todos manuales y uno (1) no se encuentra documentado.  Se sugiere incluir acciones para documentar el control, asimismo no se identifica donde están documentados los controles (3)
3. Se indica que el riesgo de contabilidad y presupuesto del Mapa de Riesgo operativo, se encuentra en proceso de revisión; sin embargo, este riesgo se detalla en el mapa como ya implementado.
4. Nivel de severidad baja, no se requiere de la formulación de planes de reducción.</v>
      </c>
      <c r="BH20" s="3"/>
    </row>
    <row r="21" spans="1:60" ht="24.75" customHeight="1" x14ac:dyDescent="0.3">
      <c r="A21" s="19">
        <f t="shared" si="1"/>
        <v>96</v>
      </c>
      <c r="B21" s="1">
        <v>16</v>
      </c>
      <c r="C21" s="4" t="str">
        <f>'2.Mapa'!A$6</f>
        <v>Gestión de bienes y servicios</v>
      </c>
      <c r="D21" s="4" t="str">
        <f>'2.Mapa'!B$6</f>
        <v>ADM-O1</v>
      </c>
      <c r="E21" s="4" t="str">
        <f>'2.Mapa'!C$6</f>
        <v>reputacional</v>
      </c>
      <c r="F21" s="4" t="str">
        <f>'2.Mapa'!D$6</f>
        <v>registros inadecuados en el aplicativo websafi</v>
      </c>
      <c r="G21" s="4" t="str">
        <f>'2.Mapa'!E$6</f>
        <v>inconsistencias en los documentos que presentan para realizar ingresos de bienes muebles y publicaciones</v>
      </c>
      <c r="H21" s="4" t="str">
        <f>'2.Mapa'!F$6</f>
        <v>Falta de conocimiento en la utilización de la Software Institucional Web Safi</v>
      </c>
      <c r="I21" s="4" t="str">
        <f>'2.Mapa'!G$6</f>
        <v>Posibilidad de afectación reputacional por registros inadecuados en el aplicativo websafi debido a inconsistencias en los documentos que presentan para realizar ingresos de bienes muebles y publicaciones</v>
      </c>
      <c r="J21" s="4" t="str">
        <f>'2.Mapa'!H$6</f>
        <v>Ejecución y administración de procesos</v>
      </c>
      <c r="K21" s="4">
        <f>'2.Mapa'!I$6</f>
        <v>150</v>
      </c>
      <c r="L21" s="4" t="str">
        <f>'2.Mapa'!J$6</f>
        <v xml:space="preserve">Comprobante de Ingreso </v>
      </c>
      <c r="M21" s="4" t="str">
        <f>'2.Mapa'!K$6</f>
        <v>La entidad con algunos usuarios de relevancia frente al logro de los objetivos</v>
      </c>
      <c r="N21" s="4" t="str">
        <f>'2.Mapa'!L$6</f>
        <v>Media</v>
      </c>
      <c r="O21" s="4">
        <f>'2.Mapa'!M$6</f>
        <v>0.6</v>
      </c>
      <c r="P21" s="4" t="str">
        <f>'2.Mapa'!N$6</f>
        <v>Moderado</v>
      </c>
      <c r="Q21" s="4">
        <f>'2.Mapa'!O$6</f>
        <v>0.6</v>
      </c>
      <c r="R21" s="4" t="str">
        <f>'2.Mapa'!P$6</f>
        <v>Moderado</v>
      </c>
      <c r="S21" s="4">
        <f>'2.Mapa'!Q$6</f>
        <v>11</v>
      </c>
      <c r="T21" s="4">
        <f>'2.Mapa'!R$6</f>
        <v>1</v>
      </c>
      <c r="U21" s="4" t="str">
        <f>'2.Mapa'!S$6</f>
        <v>Técnico del Grupo recursos físicos
Profesional especializado bodega de publicaciones</v>
      </c>
      <c r="V21" s="4" t="str">
        <f>'2.Mapa'!T$6</f>
        <v>Verificar la integridad del registro antes de validar el comprobante de ingreso</v>
      </c>
      <c r="W21" s="4" t="str">
        <f>'2.Mapa'!U$6</f>
        <v>a través de la comparación de lo registrado en WebSafi con los documentos que soportan la adquisición del bien (factura, contrato o memorando interno de autorización)</v>
      </c>
      <c r="X21" s="4" t="str">
        <f>'2.Mapa'!V$6</f>
        <v>Preventivo</v>
      </c>
      <c r="Y21" s="4" t="str">
        <f>'2.Mapa'!W$6</f>
        <v>Manual</v>
      </c>
      <c r="Z21" s="4">
        <f>'2.Mapa'!X$6</f>
        <v>0.4</v>
      </c>
      <c r="AA21" s="4" t="str">
        <f>'2.Mapa'!Y$6</f>
        <v>Probabilidad</v>
      </c>
      <c r="AB21" s="4">
        <f ca="1">'2.Mapa'!Z$6</f>
        <v>0.34799999999999998</v>
      </c>
      <c r="AC21" s="4">
        <f ca="1">'2.Mapa'!AA$6</f>
        <v>0.15000000000000002</v>
      </c>
      <c r="AD21" s="4" t="str">
        <f>'2.Mapa'!AB$6</f>
        <v>Sin documentar</v>
      </c>
      <c r="AE21" s="4" t="str">
        <f>'2.Mapa'!AC$6</f>
        <v>Aleatoria</v>
      </c>
      <c r="AF21" s="4" t="str">
        <f>'2.Mapa'!AD$6</f>
        <v>Sin registro</v>
      </c>
      <c r="AG21" s="4" t="str">
        <f>'2.Mapa'!AE$6</f>
        <v>Baja</v>
      </c>
      <c r="AH21" s="4">
        <f>'2.Mapa'!AF$6</f>
        <v>0.36</v>
      </c>
      <c r="AI21" s="4" t="str">
        <f>'2.Mapa'!AG$6</f>
        <v>Moderado</v>
      </c>
      <c r="AJ21" s="4">
        <f>'2.Mapa'!AH$6</f>
        <v>0.6</v>
      </c>
      <c r="AK21" s="4" t="str">
        <f>'2.Mapa'!AI$6</f>
        <v>Moderado</v>
      </c>
      <c r="AL21" s="4" t="str">
        <f ca="1">'2.Mapa'!AJ$6</f>
        <v>Baja</v>
      </c>
      <c r="AM21" s="4">
        <f ca="1">'2.Mapa'!AK$6</f>
        <v>0.252</v>
      </c>
      <c r="AN21" s="4" t="str">
        <f ca="1">'2.Mapa'!AL$6</f>
        <v>Moderado</v>
      </c>
      <c r="AO21" s="4">
        <f ca="1">'2.Mapa'!AM$6</f>
        <v>0.44999999999999996</v>
      </c>
      <c r="AP21" s="4" t="str">
        <f ca="1">'2.Mapa'!AN$6</f>
        <v>Moderado</v>
      </c>
      <c r="AQ21" s="4">
        <f ca="1">'2.Mapa'!AO$6</f>
        <v>10</v>
      </c>
      <c r="AR21" s="4" t="str">
        <f>'2.Mapa'!AP$6</f>
        <v>Reducir (mitigar)</v>
      </c>
      <c r="AS21" s="4" t="str">
        <f>'2.Mapa'!AQ$6</f>
        <v>Actualizar los procedimientos de inventarios de recursos físicos</v>
      </c>
      <c r="AT21" s="4" t="str">
        <f>'2.Mapa'!AR$6</f>
        <v>Profesionales de Recursos Físicos</v>
      </c>
      <c r="AU21" s="4">
        <f>'2.Mapa'!AS$6</f>
        <v>45260</v>
      </c>
      <c r="AV21" s="4">
        <f>'2.Mapa'!AT$6</f>
        <v>45216</v>
      </c>
      <c r="AW21" s="4" t="str">
        <f>'2.Mapa'!AU$6</f>
        <v>https://sig.caroycuervo.gov.co/DocumentosSIG/ADM-P-1.pdf</v>
      </c>
      <c r="AX21" s="4" t="str">
        <f>'2.Mapa'!AV$6</f>
        <v>En curso</v>
      </c>
      <c r="AY21" s="4" t="str">
        <f>'2.Mapa'!AW$6</f>
        <v>Se aprobó y publicó el procedimiento de Gestión de inventarios.
Para la parte de inventarios se solicitará acompañamiento al Grupo de Planeación en el mes de octubre</v>
      </c>
      <c r="AZ21" s="4" t="str">
        <f>'2.Mapa'!AX$6</f>
        <v>3 comprobantes de ingreso (a modo de ejemplo)</v>
      </c>
      <c r="BA21" s="4" t="str">
        <f>'2.Mapa'!AY$6</f>
        <v>En el trimestre se ha verificado la integridad de los documentos a través de la validación de todos los soportes allegados con las respectivas solicitudes (entradas, salidas y traslados)</v>
      </c>
      <c r="BB21" s="4" t="str">
        <f>'2.Mapa'!AZ$6</f>
        <v>SI</v>
      </c>
      <c r="BC21" s="4" t="str">
        <f>'2.Mapa'!BA$6</f>
        <v>SI</v>
      </c>
      <c r="BD21" s="4" t="str">
        <f>'2.Mapa'!BB$6</f>
        <v>SI</v>
      </c>
      <c r="BE21" s="4" t="str">
        <f>'2.Mapa'!BC$6</f>
        <v>SI</v>
      </c>
      <c r="BF21" s="4" t="str">
        <f>'2.Mapa'!BD$6</f>
        <v>NO</v>
      </c>
      <c r="BG21" s="4" t="str">
        <f>'2.Mapa'!BE$6</f>
        <v>Sin observaciones</v>
      </c>
      <c r="BH21" s="3"/>
    </row>
    <row r="22" spans="1:60" ht="24.75" customHeight="1" x14ac:dyDescent="0.3">
      <c r="A22" s="19">
        <f t="shared" si="1"/>
        <v>102</v>
      </c>
      <c r="B22" s="1">
        <v>17</v>
      </c>
      <c r="C22" s="4" t="str">
        <f>'2.Mapa'!A$12</f>
        <v>Gestión de bienes y servicios</v>
      </c>
      <c r="D22" s="4" t="str">
        <f>'2.Mapa'!B$12</f>
        <v>ADM-O2</v>
      </c>
      <c r="E22" s="4" t="str">
        <f>'2.Mapa'!C$12</f>
        <v>económica</v>
      </c>
      <c r="F22" s="4" t="str">
        <f>'2.Mapa'!D$12</f>
        <v>daños en los equipos tecnológicos</v>
      </c>
      <c r="G22" s="4" t="str">
        <f>'2.Mapa'!E$12</f>
        <v>debido a la intermitencia en el suministro de energía eléctrica en la sede Yerbabuena</v>
      </c>
      <c r="H22" s="4" t="str">
        <f>'2.Mapa'!F$12</f>
        <v>Insuficiencia en la capacidad de la planta eléctrica para áreas administrativas de la sede Yerbabuena</v>
      </c>
      <c r="I22" s="4" t="str">
        <f>'2.Mapa'!G$12</f>
        <v>Posibilidad de afectación económica por daños en los equipos tecnológicos debido a la intermitencia en el suministro de energía eléctrica en la sede Yerbabuena y Bogotá</v>
      </c>
      <c r="J22" s="4" t="str">
        <f>'2.Mapa'!H$12</f>
        <v>Fallas tecnológicas</v>
      </c>
      <c r="K22" s="4">
        <f>'2.Mapa'!I$12</f>
        <v>30</v>
      </c>
      <c r="L22" s="4" t="str">
        <f>'2.Mapa'!J$12</f>
        <v>Equipos tecnológicos</v>
      </c>
      <c r="M22" s="4" t="str">
        <f>'2.Mapa'!K$12</f>
        <v>Entre 50 y 100 SMLMV</v>
      </c>
      <c r="N22" s="4" t="str">
        <f>'2.Mapa'!L$12</f>
        <v>Media</v>
      </c>
      <c r="O22" s="4">
        <f>'2.Mapa'!M$12</f>
        <v>0.6</v>
      </c>
      <c r="P22" s="4" t="str">
        <f>'2.Mapa'!N$12</f>
        <v>Moderado</v>
      </c>
      <c r="Q22" s="4">
        <f>'2.Mapa'!O$12</f>
        <v>0.6</v>
      </c>
      <c r="R22" s="4" t="str">
        <f>'2.Mapa'!P$12</f>
        <v>Moderado</v>
      </c>
      <c r="S22" s="4">
        <f>'2.Mapa'!Q$12</f>
        <v>11</v>
      </c>
      <c r="T22" s="4">
        <f>'2.Mapa'!R$12</f>
        <v>1</v>
      </c>
      <c r="U22" s="4" t="str">
        <f>'2.Mapa'!S$12</f>
        <v>Rol Soporte Técnico Yerbabuena - Grupo de Tecnologías de la Información</v>
      </c>
      <c r="V22" s="4" t="str">
        <f>'2.Mapa'!T$12</f>
        <v>Verificar el apagado controlado del datacenter de acuerdo a la capacidad que tiene la UPS</v>
      </c>
      <c r="W22" s="4" t="str">
        <f>'2.Mapa'!U$12</f>
        <v>informando a la supervisión del contrato las actividades realizadas</v>
      </c>
      <c r="X22" s="4" t="str">
        <f>'2.Mapa'!V$12</f>
        <v>Preventivo</v>
      </c>
      <c r="Y22" s="4" t="str">
        <f>'2.Mapa'!W$12</f>
        <v>Manual</v>
      </c>
      <c r="Z22" s="4">
        <f>'2.Mapa'!X$12</f>
        <v>0.4</v>
      </c>
      <c r="AA22" s="4" t="str">
        <f>'2.Mapa'!Y$12</f>
        <v>Probabilidad</v>
      </c>
      <c r="AB22" s="4">
        <f ca="1">'2.Mapa'!Z$12</f>
        <v>0.24</v>
      </c>
      <c r="AC22" s="4">
        <f ca="1">'2.Mapa'!AA$12</f>
        <v>0.15000000000000002</v>
      </c>
      <c r="AD22" s="4" t="str">
        <f>'2.Mapa'!AB$12</f>
        <v>Sin documentar</v>
      </c>
      <c r="AE22" s="4" t="str">
        <f>'2.Mapa'!AC$12</f>
        <v>Continua</v>
      </c>
      <c r="AF22" s="4" t="str">
        <f>'2.Mapa'!AD$12</f>
        <v>Con registro</v>
      </c>
      <c r="AG22" s="4" t="str">
        <f>'2.Mapa'!AE$12</f>
        <v>Baja</v>
      </c>
      <c r="AH22" s="4">
        <f>'2.Mapa'!AF$12</f>
        <v>0.36</v>
      </c>
      <c r="AI22" s="4" t="str">
        <f>'2.Mapa'!AG$12</f>
        <v>Moderado</v>
      </c>
      <c r="AJ22" s="4">
        <f>'2.Mapa'!AH$12</f>
        <v>0.6</v>
      </c>
      <c r="AK22" s="4" t="str">
        <f>'2.Mapa'!AI$12</f>
        <v>Moderado</v>
      </c>
      <c r="AL22" s="4" t="str">
        <f ca="1">'2.Mapa'!AJ$12</f>
        <v>Baja</v>
      </c>
      <c r="AM22" s="4">
        <f ca="1">'2.Mapa'!AK$12</f>
        <v>0.36</v>
      </c>
      <c r="AN22" s="4" t="str">
        <f ca="1">'2.Mapa'!AL$12</f>
        <v>Moderado</v>
      </c>
      <c r="AO22" s="4">
        <f ca="1">'2.Mapa'!AM$12</f>
        <v>0.44999999999999996</v>
      </c>
      <c r="AP22" s="4" t="str">
        <f ca="1">'2.Mapa'!AN$12</f>
        <v>Moderado</v>
      </c>
      <c r="AQ22" s="4">
        <f ca="1">'2.Mapa'!AO$12</f>
        <v>10</v>
      </c>
      <c r="AR22" s="4" t="str">
        <f>'2.Mapa'!AP$12</f>
        <v>Reducir (mitigar)</v>
      </c>
      <c r="AS22" s="4" t="str">
        <f>'2.Mapa'!AQ$12</f>
        <v>Revisar la posibilidad de cambio de las baterías de las UPS a través del contrato de mantenimiento, con el propósito de que haya más tiempo para realizar el apagado controlado de los equipos del Datacenter</v>
      </c>
      <c r="AT22" s="4" t="str">
        <f>'2.Mapa'!AR$12</f>
        <v>Profesional especializado Grupo de Tecnologías de la Información</v>
      </c>
      <c r="AU22" s="4">
        <f>'2.Mapa'!AS$12</f>
        <v>45247</v>
      </c>
      <c r="AV22" s="4">
        <f>'2.Mapa'!AT$12</f>
        <v>45217</v>
      </c>
      <c r="AW22" s="4" t="str">
        <f>'2.Mapa'!AU$12</f>
        <v>Comunicación interna informativo 
Pantallazos de informe sobre actualización de servidores y almacenamiento</v>
      </c>
      <c r="AX22" s="4" t="str">
        <f>'2.Mapa'!AV$12</f>
        <v>En curso</v>
      </c>
      <c r="AY22" s="4" t="str">
        <f>'2.Mapa'!AW$12</f>
        <v>Se solicita ajustar la fecha para su respectivo cumplimiento en la vigencia 2024 debido a que en la vigencia 2022 ya se contrató el mantenimiento y cambio de bateria. 
En cuanto a acciones adelantadas para la reducción del riesgo, el sábado 7 de octubre se realizó un apagado controlado con el fin de revisar que las UPS estuvieran funcionando correctamente</v>
      </c>
      <c r="AZ22" s="4">
        <f>'2.Mapa'!AX$12</f>
        <v>0</v>
      </c>
      <c r="BA22" s="4" t="str">
        <f>'2.Mapa'!AY$12</f>
        <v>En el tercer trimestre no se ha presentado ausensia de energia, por lo cual el control no se ha activado</v>
      </c>
      <c r="BB22" s="4" t="str">
        <f>'2.Mapa'!AZ$12</f>
        <v>SI</v>
      </c>
      <c r="BC22" s="4" t="str">
        <f>'2.Mapa'!BA$12</f>
        <v>SI</v>
      </c>
      <c r="BD22" s="4" t="str">
        <f>'2.Mapa'!BB$12</f>
        <v>NO</v>
      </c>
      <c r="BE22" s="4" t="str">
        <f>'2.Mapa'!BC$12</f>
        <v>NO</v>
      </c>
      <c r="BF22" s="4" t="str">
        <f>'2.Mapa'!BD$12</f>
        <v>NO</v>
      </c>
      <c r="BG22" s="4" t="str">
        <f>'2.Mapa'!BE$12</f>
        <v>1. Sin soporte de las evidencias de ejecución del control
2. El control no se encuentra documentado</v>
      </c>
      <c r="BH22" s="3"/>
    </row>
    <row r="23" spans="1:60" ht="24.75" customHeight="1" x14ac:dyDescent="0.3">
      <c r="A23" s="19">
        <f t="shared" si="1"/>
        <v>108</v>
      </c>
      <c r="B23" s="1">
        <v>18</v>
      </c>
      <c r="C23" s="4" t="str">
        <f>'2.Mapa'!A$108</f>
        <v>Mejoramiento continuo</v>
      </c>
      <c r="D23" s="4" t="str">
        <f>'2.Mapa'!B$108</f>
        <v>MEJ-O2</v>
      </c>
      <c r="E23" s="4" t="str">
        <f>'2.Mapa'!C$108</f>
        <v>reputacional</v>
      </c>
      <c r="F23" s="4" t="str">
        <f>'2.Mapa'!D$108</f>
        <v>Interrupciones en la operación normal de la entidad</v>
      </c>
      <c r="G23" s="4" t="str">
        <f>'2.Mapa'!E$108</f>
        <v>generación de cambios y ajustes en las metodologías y planes sin la gestión adecuada</v>
      </c>
      <c r="H23" s="4" t="str">
        <f>'2.Mapa'!F$108</f>
        <v>Falta de implementación de un ambiente de pruebas en los desarrollos tecnológicos y en los procedimientos institucionales</v>
      </c>
      <c r="I23" s="4" t="str">
        <f>'2.Mapa'!G$108</f>
        <v>Posibilidad de afectación reputacional por Interrupciones en la operación normal de la entidad debido a generación de cambios y ajustes en las metodologías y planes sin la gestión adecuada</v>
      </c>
      <c r="J23" s="4" t="str">
        <f>'2.Mapa'!H$108</f>
        <v>Usuarios, productos y prácticas organizacionales</v>
      </c>
      <c r="K23" s="4">
        <f>'2.Mapa'!I$108</f>
        <v>365</v>
      </c>
      <c r="L23" s="4" t="str">
        <f>'2.Mapa'!J$108</f>
        <v>Metodologías y planes institucionales</v>
      </c>
      <c r="M23" s="4" t="str">
        <f>'2.Mapa'!K$108</f>
        <v>La entidad con efecto publicitario sostenido a nivel de sector administrativo, nivel departamental o municipal</v>
      </c>
      <c r="N23" s="4" t="str">
        <f>'2.Mapa'!L$108</f>
        <v>Media</v>
      </c>
      <c r="O23" s="4">
        <f>'2.Mapa'!M$108</f>
        <v>0.6</v>
      </c>
      <c r="P23" s="4" t="str">
        <f>'2.Mapa'!N$108</f>
        <v>Mayor</v>
      </c>
      <c r="Q23" s="4">
        <f>'2.Mapa'!O$108</f>
        <v>0.8</v>
      </c>
      <c r="R23" s="4" t="str">
        <f>'2.Mapa'!P$108</f>
        <v>Alto</v>
      </c>
      <c r="S23" s="4">
        <f>'2.Mapa'!Q$108</f>
        <v>17</v>
      </c>
      <c r="T23" s="4">
        <f>'2.Mapa'!R$108</f>
        <v>1</v>
      </c>
      <c r="U23" s="4" t="str">
        <f>'2.Mapa'!S$108</f>
        <v>Profesional Especializado y Contratista SIG del Grupo de Planeación y de Relacionamiento con el Ciudadano</v>
      </c>
      <c r="V23" s="4" t="str">
        <f>'2.Mapa'!T$108</f>
        <v>Validar que se informe desde el correo electrónico del Sistema Integrado de Gestión - SIG  sobre la necesidad de socializar  las novedades de los documentos a los interesados</v>
      </c>
      <c r="W23" s="4" t="str">
        <f>'2.Mapa'!U$108</f>
        <v>a través de la comunicación de la validación del documento - procedimiento MEJ-P-1 Elaboración y control de documentos-, con el fin de establecer una alerta e indicación de la socialización de la nueva documentación</v>
      </c>
      <c r="X23" s="4" t="str">
        <f>'2.Mapa'!V$108</f>
        <v>Preventivo</v>
      </c>
      <c r="Y23" s="4" t="str">
        <f>'2.Mapa'!W$108</f>
        <v>Manual</v>
      </c>
      <c r="Z23" s="4">
        <f>'2.Mapa'!X$108</f>
        <v>0.4</v>
      </c>
      <c r="AA23" s="4" t="str">
        <f>'2.Mapa'!Y$108</f>
        <v>Probabilidad</v>
      </c>
      <c r="AB23" s="4">
        <f ca="1">'2.Mapa'!Z$108</f>
        <v>0.38400000000000001</v>
      </c>
      <c r="AC23" s="4">
        <f ca="1">'2.Mapa'!AA$108</f>
        <v>0.19999999999999996</v>
      </c>
      <c r="AD23" s="4" t="str">
        <f>'2.Mapa'!AB$108</f>
        <v>Documentado</v>
      </c>
      <c r="AE23" s="4" t="str">
        <f>'2.Mapa'!AC$108</f>
        <v>Continua</v>
      </c>
      <c r="AF23" s="4" t="str">
        <f>'2.Mapa'!AD$108</f>
        <v>Con registro</v>
      </c>
      <c r="AG23" s="4" t="str">
        <f>'2.Mapa'!AE$108</f>
        <v>Baja</v>
      </c>
      <c r="AH23" s="4">
        <f>'2.Mapa'!AF$108</f>
        <v>0.36</v>
      </c>
      <c r="AI23" s="4" t="str">
        <f>'2.Mapa'!AG$108</f>
        <v>Mayor</v>
      </c>
      <c r="AJ23" s="4">
        <f>'2.Mapa'!AH$108</f>
        <v>0.8</v>
      </c>
      <c r="AK23" s="4" t="str">
        <f>'2.Mapa'!AI$108</f>
        <v>Alto</v>
      </c>
      <c r="AL23" s="4" t="str">
        <f ca="1">'2.Mapa'!AJ$108</f>
        <v>Baja</v>
      </c>
      <c r="AM23" s="4">
        <f ca="1">'2.Mapa'!AK$108</f>
        <v>0.216</v>
      </c>
      <c r="AN23" s="4" t="str">
        <f ca="1">'2.Mapa'!AL$108</f>
        <v>Moderado</v>
      </c>
      <c r="AO23" s="4">
        <f ca="1">'2.Mapa'!AM$108</f>
        <v>0.60000000000000009</v>
      </c>
      <c r="AP23" s="4" t="str">
        <f ca="1">'2.Mapa'!AN$108</f>
        <v>Moderado</v>
      </c>
      <c r="AQ23" s="4">
        <f ca="1">'2.Mapa'!AO$108</f>
        <v>10</v>
      </c>
      <c r="AR23" s="4" t="str">
        <f>'2.Mapa'!AP$108</f>
        <v>Reducir (mitigar)</v>
      </c>
      <c r="AS23" s="4" t="str">
        <f>'2.Mapa'!AQ$108</f>
        <v>Desarrollar mesas de trabajo con los líderes de procesos para la actualización y creación de documentación requerida para el desarrollo de los objetivos estratégicos de la entidad</v>
      </c>
      <c r="AT23" s="4" t="str">
        <f>'2.Mapa'!AR$108</f>
        <v>Profesional Especializado y Contratista SIG del Grupo de Planeación y de Relacionamiento con el Ciudadano</v>
      </c>
      <c r="AU23" s="4">
        <f>'2.Mapa'!AS$108</f>
        <v>45289</v>
      </c>
      <c r="AV23" s="4">
        <f>'2.Mapa'!AT$108</f>
        <v>45218</v>
      </c>
      <c r="AW23" s="4" t="str">
        <f>'2.Mapa'!AU$108</f>
        <v>Pantallazos de asistencias a reuniones a través de Teams y observaciones remitidas a través de correo electrónico</v>
      </c>
      <c r="AX23" s="4" t="str">
        <f>'2.Mapa'!AV$108</f>
        <v>En curso</v>
      </c>
      <c r="AY23" s="4" t="str">
        <f>'2.Mapa'!AW$108</f>
        <v>•	El 12 de julio se enviaron ajustes y observaciones al Procedimiento de Administración y Conservación Historias Laborales del proceso de Talento Humano. 
•	El 12 de julio se enviaron ajustes y observaciones al Procedimiento de Condiciones de calidad institucional del proceso de Direccionamiento Estratégico.
•	El 13 de julio se realizó mesa de trabajo con el proceso de Apropiación social del Conocimiento – Gestión de museos con el fin de orientar sobre la realización del procedimiento Elaboración y ejecución de planes educativos y culturales
•	El 17 de julio se enviaron ajustes y observaciones al Procedimiento de Certificación laboral, Certificación Electrónica de Tiempos Laborados (CETIL) y confirmación de historia (cartas H) del proceso de Talento Humano. 
•	El 17 de julio se enviaron ajustes y observaciones al Procedimiento de Obtención y/o renovación de Registro Calificado del proceso de Formación
•	El 17 de julio se realizó mesa de trabajo con el proceso de Información y Comunicación, con el fin de orientar sobre la realización del procedimiento publicación y despublicación en página web
•	El 19 de julio se enviaron ajustes y observaciones al Procedimiento de Situaciones administrativas del proceso de Talento Humano. 
•	El 19 de julio se enviaron ajustes y observaciones al Formato INV-F-5 de evaluación de proyectos de investigación del proceso de Investigación.  
•	El 21 de julio se envió propuesta del flujograma del procedimiento de mínima cuantía y grandes superficies del proceso de Adquisciones
•	El 24 de julio se enviaron ajustes y observaciones al Procedimiento de caja menor y sus respectivos formatos del proceso de Contabilidad y Presupuesto
•	El 27 de julio se enviaron ajustes al procedimiento de Gestión de Inventarios del proceso de Gestión de bienes y servicios
•	El 27 de julio se realizó acompañamiento y se enviaron ajustes al procedimiento de Administración de contenido en la sección de transparencia y acceso a la información pública de la página web institucional del proceso de Información y Comunicación
•	El 23 de agosto se enviaron ajustes y observaciones al Procedimiento - Política de prevención de daño antijurídico del proceso de Direccionamiento Estratégico
•	El 23 de agosto se enviaron ajustes y observaciones a los procedimientos correspondientes a Control Interno Disciplinario
•	El 24 de agosto se enviaron ajustes y observaciones al procedimiento Acuerdo Marco de Precios del proceso de Adquisiciones
•	El 29 de agosto se enviaron ajustes y observaciones a 6 procedimientos del proceso de Adquisiciones
•	El 29 de agosto se realizó acompañamiento al Grupo TIC, para brindar orientación en documentos que se requieren articular al SIG. 
•	El 30 de agosto se enviaron ajustes y observaciones a 16 procedimientos del proceso de Información y Comunicación liderados por el Grupo de Gestión Documental
•	El 30 de agosto se desarrolló mesa de trabajo para ajustar el procedimiento de gestión de inventarios del proceso de Gestión de bienes y servicios.  
•	El 31 de agosto se desarrolló mesa de trabajo para revisar el procedimiento de gestión editorial del proceso de Apropiación Social del Conocimiento.
•	El 31 de agosto se enviaron ajustes y observaciones a los documentos correspondientes de la gestión contable del proceso de Contabilidad y presupuesto
•	El 1 de septiembre se enviaron ajustes y observaciones a los documentos correspondientes de la gestión de tesorería del proceso de Contabilidad y presupuesto
•	El 5 de septiembre se enviaron ajustes y observaciones a los documentos correspondientes a la Liquidación y pago de nómina de gastos de personal del proceso de Gestión del Talento Humano
•	El 6 de septiembre se enviaron ajustes y observaciones del Procedimiento Reporte e investigación de incidentes y accidentes de trabajo con su respectivo formato del proceso de Gestión del Talento Humano
•	El 6 de septiembre se desarrolla mesa de trabajo para ajustar en conjunto con el proceso de Gestión del Talento Humano el procedimiento de Gestión del Cambio y el 12 de septiembre se realiza mesa de trabajo con la Subdirección Académica con el fin de articular ajustes y obtener la aprobación de los documentos. 
•	El 7 de septiembre se enviaron ajustes y observaciones del Procedimiento Selección y vinculación con sus respectivos formatos del proceso de Gestión del Talento Humano
•	El 11 de septiembre se enviaron ajustes y observaciones al Manual política de teletrabajo del proceso de Gestión del Talento Humano
•	El 12 de septiembre se enviaron ajustes y observaciones al Procedimiento y formatos correspondientes a la gestión de inventarios del proceso de gestión de bienes y servicios
•	El 18 de septiembre se realizó acompañamiento al Grupo TIC, con el fin de orientar sobre el SIG y la documentación que se requiere articular al proceso de Información y Comunicación
•	El 18 de septiembre se enviaron ajustes y observaciones al procedimiento de gestión tributaria con los respectivos formatos del proceso de Contabilidad y Presupuesto
•	El 19 de septiembre se enviaron ajustes y observaciones al Reglamento de higiene del proceso de Gestión del Talento Humano
•	El 19 de septiembre se enviaron ajustes y observaciones al procedimiento de Desvinculación de personal de planta y al formato de encuesta de retiro del proceso de Gestión del Talento Humano
•	El 22 de septiembre se enviaron ajustes y observaciones a la documentación para articular al SIG, del proceso de investigación:
-	Procedimiento Adquisición de material y recursos bibliográficos
-	Guía Criterios para estimar el costo del material bibliográfico recibido en canje y donación
-	Guía Criterios para aceptar y recibir material bibliográfico en donación
-	9 formatos relacionados con la gestión bibliotecaria 
•	El 28 de septiembre se enviaron ajustes y observaciones a la documentación para articular al SIG, del proceso de información y comunicación:
-	Procedimiento y guía para la Gestión de Equipos
-	4 formatos relacionados con la gestión de equipos</v>
      </c>
      <c r="AZ23" s="4" t="str">
        <f>'2.Mapa'!AX$108</f>
        <v>Carpeta con documentos PDF de correos electrónicos
Carpeta con PDF de las Comunicaciones Internas remitidas</v>
      </c>
      <c r="BA23" s="4" t="str">
        <f>'2.Mapa'!AY$108</f>
        <v>Respecto a este control se desarrollan dos actividades:
1. A través del correo donde se les remite enlace y documentos aprobados, se les indica la socialización pertinente de la documentación
2. Con el Grupo de Comunicaciones se tiene una estrategia semanal de difundir la información que se haya articulado al SIG, a través de correo electrónico por Comunicación Interna</v>
      </c>
      <c r="BB23" s="4" t="str">
        <f>'2.Mapa'!AZ$108</f>
        <v>SI</v>
      </c>
      <c r="BC23" s="4" t="str">
        <f>'2.Mapa'!BA$108</f>
        <v>SI</v>
      </c>
      <c r="BD23" s="4" t="str">
        <f>'2.Mapa'!BB$108</f>
        <v>SI</v>
      </c>
      <c r="BE23" s="4" t="str">
        <f>'2.Mapa'!BC$108</f>
        <v>SI</v>
      </c>
      <c r="BF23" s="4" t="str">
        <f>'2.Mapa'!BD$108</f>
        <v>NO</v>
      </c>
      <c r="BG23" s="4" t="str">
        <f>'2.Mapa'!BE$108</f>
        <v>Sin observaciones</v>
      </c>
      <c r="BH23" s="3"/>
    </row>
    <row r="24" spans="1:60" ht="24.75" customHeight="1" x14ac:dyDescent="0.3">
      <c r="A24" s="19">
        <f t="shared" si="1"/>
        <v>114</v>
      </c>
      <c r="B24" s="1">
        <v>19</v>
      </c>
      <c r="C24" s="4" t="str">
        <f>'2.Mapa'!A$36</f>
        <v>Apropiación social del conocimiento y del patrimonio</v>
      </c>
      <c r="D24" s="4" t="str">
        <f>'2.Mapa'!B$36</f>
        <v>APR-O2</v>
      </c>
      <c r="E24" s="4" t="str">
        <f>'2.Mapa'!C$36</f>
        <v>reputacional</v>
      </c>
      <c r="F24" s="4" t="str">
        <f>'2.Mapa'!D$36</f>
        <v>la mención u omisión  inadecuada del rol institucional en la financiación de las  investigaciones</v>
      </c>
      <c r="G24" s="4" t="str">
        <f>'2.Mapa'!E$36</f>
        <v>desconocimiento de los lineamientos legales</v>
      </c>
      <c r="H24" s="4" t="str">
        <f>'2.Mapa'!F$36</f>
        <v>Falta de lineamientos institucionales dirigidos a investigadores y docentes para la adecuada mención del rol institucional en la financiación de las  investigaciones</v>
      </c>
      <c r="I24" s="4" t="str">
        <f>'2.Mapa'!G$36</f>
        <v>Posibilidad de afectación reputacional por la mención u omisión  inadecuada del rol institucional en la financiación de las  investigaciones debido a desconocimiento de los lineamientos legales</v>
      </c>
      <c r="J24" s="4" t="str">
        <f>'2.Mapa'!H$36</f>
        <v>Usuarios, productos y prácticas organizacionales</v>
      </c>
      <c r="K24" s="4">
        <f>'2.Mapa'!I$36</f>
        <v>58</v>
      </c>
      <c r="L24" s="4" t="str">
        <f>'2.Mapa'!J$36</f>
        <v>Productos de investigación (artículo, libro, capítulo de libro, desarrollo, corpus, ponencia, reseña, crítica, entre otros)</v>
      </c>
      <c r="M24" s="4" t="str">
        <f>'2.Mapa'!K$36</f>
        <v>La entidad internamente, de conocimiento general, nivel interno, de junta directiva y accionistas y/o de proveedores</v>
      </c>
      <c r="N24" s="4" t="str">
        <f>'2.Mapa'!L$36</f>
        <v>Media</v>
      </c>
      <c r="O24" s="4">
        <f>'2.Mapa'!M$36</f>
        <v>0.6</v>
      </c>
      <c r="P24" s="4" t="str">
        <f>'2.Mapa'!N$36</f>
        <v>Menor</v>
      </c>
      <c r="Q24" s="4">
        <f>'2.Mapa'!O$36</f>
        <v>0.4</v>
      </c>
      <c r="R24" s="4" t="str">
        <f>'2.Mapa'!P$36</f>
        <v>Moderado</v>
      </c>
      <c r="S24" s="4">
        <f>'2.Mapa'!Q$36</f>
        <v>6</v>
      </c>
      <c r="T24" s="4">
        <f>'2.Mapa'!R$36</f>
        <v>1</v>
      </c>
      <c r="U24" s="4" t="str">
        <f>'2.Mapa'!S$36</f>
        <v>Comité editorial con apoyo del secretario del comité</v>
      </c>
      <c r="V24" s="4" t="str">
        <f>'2.Mapa'!T$36</f>
        <v xml:space="preserve">Decidir sobre la acción a realizar con el fin de corregir el error </v>
      </c>
      <c r="W24" s="4" t="str">
        <f>'2.Mapa'!U$36</f>
        <v>a través de la determinación del Comité Editorial en cuanto a la decisión de emitir una fe de errata o picar las publicaciones con el fin de imprimirlas nuevamente corregidas</v>
      </c>
      <c r="X24" s="4" t="str">
        <f>'2.Mapa'!V$36</f>
        <v>Correctivo</v>
      </c>
      <c r="Y24" s="4" t="str">
        <f>'2.Mapa'!W$36</f>
        <v>Manual</v>
      </c>
      <c r="Z24" s="4">
        <f>'2.Mapa'!X$36</f>
        <v>0.25</v>
      </c>
      <c r="AA24" s="4" t="str">
        <f>'2.Mapa'!Y$36</f>
        <v>Impacto</v>
      </c>
      <c r="AB24" s="4">
        <f ca="1">'2.Mapa'!Z$36</f>
        <v>0</v>
      </c>
      <c r="AC24" s="4">
        <f ca="1">'2.Mapa'!AA$36</f>
        <v>0.17499999999999999</v>
      </c>
      <c r="AD24" s="4" t="str">
        <f>'2.Mapa'!AB$36</f>
        <v>Sin documentar</v>
      </c>
      <c r="AE24" s="4" t="str">
        <f>'2.Mapa'!AC$36</f>
        <v>Continua</v>
      </c>
      <c r="AF24" s="4" t="str">
        <f>'2.Mapa'!AD$36</f>
        <v>Con registro</v>
      </c>
      <c r="AG24" s="4" t="str">
        <f>'2.Mapa'!AE$36</f>
        <v>Media</v>
      </c>
      <c r="AH24" s="4">
        <f>'2.Mapa'!AF$36</f>
        <v>0.6</v>
      </c>
      <c r="AI24" s="4" t="str">
        <f>'2.Mapa'!AG$36</f>
        <v>Menor</v>
      </c>
      <c r="AJ24" s="4">
        <f>'2.Mapa'!AH$36</f>
        <v>0.30000000000000004</v>
      </c>
      <c r="AK24" s="4" t="str">
        <f>'2.Mapa'!AI$36</f>
        <v>Moderado</v>
      </c>
      <c r="AL24" s="4" t="str">
        <f ca="1">'2.Mapa'!AJ$36</f>
        <v>Media</v>
      </c>
      <c r="AM24" s="4">
        <f ca="1">'2.Mapa'!AK$36</f>
        <v>0.6</v>
      </c>
      <c r="AN24" s="4" t="str">
        <f ca="1">'2.Mapa'!AL$36</f>
        <v>Menor</v>
      </c>
      <c r="AO24" s="4">
        <f ca="1">'2.Mapa'!AM$36</f>
        <v>0.22500000000000003</v>
      </c>
      <c r="AP24" s="4" t="str">
        <f ca="1">'2.Mapa'!AN$36</f>
        <v>Moderado</v>
      </c>
      <c r="AQ24" s="4">
        <f ca="1">'2.Mapa'!AO$36</f>
        <v>6</v>
      </c>
      <c r="AR24" s="4" t="str">
        <f>'2.Mapa'!AP$36</f>
        <v>Reducir (mitigar)</v>
      </c>
      <c r="AS24" s="4" t="str">
        <f>'2.Mapa'!AQ$36</f>
        <v>Realizar el lineamiento donde se incluya  el adecuado rol institucional en la financiación de las  investigaciones</v>
      </c>
      <c r="AT24" s="4" t="str">
        <f>'2.Mapa'!AR$36</f>
        <v>Profesional especializado - Grupo de Investigaciones Académicas</v>
      </c>
      <c r="AU24" s="4">
        <f>'2.Mapa'!AS$36</f>
        <v>45289</v>
      </c>
      <c r="AV24" s="4">
        <f>'2.Mapa'!AT$36</f>
        <v>45217</v>
      </c>
      <c r="AW24" s="4" t="str">
        <f>'2.Mapa'!AU$36</f>
        <v>Documentos internos que sirven como guía para la creación del lineamiento:
DIR-M-7 Manual de investigación
INV-P-1 Gestión de la investigación
ORG-M-05 Manual de propiedad intelectual del
Instituto Caro y Cuervo
Resolución 203 de 2019 - Política de investigación
Resolución 0217 de 2022 - Comité de investigación
Resolución 0109 de 2020 - Comité de Ética de Investigación
INV-F-3 Formato Productos de investigación</v>
      </c>
      <c r="AX24" s="4" t="str">
        <f>'2.Mapa'!AV$36</f>
        <v>En curso</v>
      </c>
      <c r="AY24" s="4" t="str">
        <f>'2.Mapa'!AW$36</f>
        <v>El coordinador del Grupo de investigaciones académicas está reuniendo documentos internos que contemplan el debido reconocimiento institucional a productos de investigación resultantes de proyectos de investigación recibidos, avalados, realizados y culminados por parte del Instituto Caro y Cuervo.</v>
      </c>
      <c r="AZ24" s="4">
        <f>'2.Mapa'!AX$36</f>
        <v>0</v>
      </c>
      <c r="BA24" s="4" t="str">
        <f>'2.Mapa'!AY$36</f>
        <v>En el trimestre no se ha materializado el riesgo, por lo cual no ha sido necesario activar el control</v>
      </c>
      <c r="BB24" s="4" t="str">
        <f>'2.Mapa'!AZ$36</f>
        <v>SI</v>
      </c>
      <c r="BC24" s="4" t="str">
        <f>'2.Mapa'!BA$36</f>
        <v>NO</v>
      </c>
      <c r="BD24" s="4" t="str">
        <f>'2.Mapa'!BB$36</f>
        <v>NO</v>
      </c>
      <c r="BE24" s="4" t="str">
        <f>'2.Mapa'!BC$36</f>
        <v>NO</v>
      </c>
      <c r="BF24" s="4" t="str">
        <f>'2.Mapa'!BD$36</f>
        <v>NO</v>
      </c>
      <c r="BG24" s="4" t="str">
        <f>'2.Mapa'!BE$36</f>
        <v>1) se identificaron dos (2) controles los cuales son correctivos, manuales y se encuentran sin documentar. Situación que puede afectar la eficiencia y efectividad del control.  Se sugiere efectuar revisión y actualización de las acciones de control.
2) Riesgo con nivel de severidad residual moderado, con debilidades en los controles y bajo porcentaje de avance en los planes de reducción.
3) Se evidencian dos (2) planes de reducción, los cuales no presentan evidencia suficiente de su avance, pese a la fecha estimada de implementación (29/12/2023)
4. No es posible identificar la materialización del riesgo</v>
      </c>
      <c r="BH24" s="3"/>
    </row>
    <row r="25" spans="1:60" ht="24.75" customHeight="1" x14ac:dyDescent="0.3">
      <c r="A25" s="19">
        <f t="shared" si="1"/>
        <v>120</v>
      </c>
      <c r="B25" s="1">
        <v>20</v>
      </c>
      <c r="C25" s="4">
        <f>'2.Mapa'!A$174</f>
        <v>0</v>
      </c>
      <c r="D25" s="4">
        <f>'2.Mapa'!B$174</f>
        <v>0</v>
      </c>
      <c r="E25" s="4">
        <f>'2.Mapa'!C$174</f>
        <v>0</v>
      </c>
      <c r="F25" s="4">
        <f>'2.Mapa'!D$174</f>
        <v>0</v>
      </c>
      <c r="G25" s="4">
        <f>'2.Mapa'!E$174</f>
        <v>0</v>
      </c>
      <c r="H25" s="4">
        <f>'2.Mapa'!F$174</f>
        <v>0</v>
      </c>
      <c r="I25" s="4">
        <f>'2.Mapa'!G$174</f>
        <v>0</v>
      </c>
      <c r="J25" s="4">
        <f>'2.Mapa'!H$174</f>
        <v>0</v>
      </c>
      <c r="K25" s="4">
        <f>'2.Mapa'!I$174</f>
        <v>0</v>
      </c>
      <c r="L25" s="4">
        <f>'2.Mapa'!J$174</f>
        <v>0</v>
      </c>
      <c r="M25" s="4">
        <f>'2.Mapa'!K$174</f>
        <v>0</v>
      </c>
      <c r="N25" s="4">
        <f>'2.Mapa'!L$174</f>
        <v>0</v>
      </c>
      <c r="O25" s="4">
        <f>'2.Mapa'!M$174</f>
        <v>0</v>
      </c>
      <c r="P25" s="4">
        <f>'2.Mapa'!N$174</f>
        <v>0</v>
      </c>
      <c r="Q25" s="4">
        <f>'2.Mapa'!O$174</f>
        <v>0</v>
      </c>
      <c r="R25" s="4">
        <f>'2.Mapa'!P$174</f>
        <v>0</v>
      </c>
      <c r="S25" s="4">
        <f>'2.Mapa'!Q$174</f>
        <v>0</v>
      </c>
      <c r="T25" s="4">
        <f>'2.Mapa'!R$174</f>
        <v>0</v>
      </c>
      <c r="U25" s="4">
        <f>'2.Mapa'!S$174</f>
        <v>0</v>
      </c>
      <c r="V25" s="4">
        <f>'2.Mapa'!T$174</f>
        <v>0</v>
      </c>
      <c r="W25" s="4">
        <f>'2.Mapa'!U$174</f>
        <v>0</v>
      </c>
      <c r="X25" s="4">
        <f>'2.Mapa'!V$174</f>
        <v>0</v>
      </c>
      <c r="Y25" s="4">
        <f>'2.Mapa'!W$174</f>
        <v>0</v>
      </c>
      <c r="Z25" s="4">
        <f>'2.Mapa'!X$174</f>
        <v>0</v>
      </c>
      <c r="AA25" s="4">
        <f>'2.Mapa'!Y$174</f>
        <v>0</v>
      </c>
      <c r="AB25" s="4">
        <f>'2.Mapa'!Z$174</f>
        <v>0</v>
      </c>
      <c r="AC25" s="4">
        <f>'2.Mapa'!AA$174</f>
        <v>0</v>
      </c>
      <c r="AD25" s="4">
        <f>'2.Mapa'!AB$174</f>
        <v>0</v>
      </c>
      <c r="AE25" s="4">
        <f>'2.Mapa'!AC$174</f>
        <v>0</v>
      </c>
      <c r="AF25" s="4">
        <f>'2.Mapa'!AD$174</f>
        <v>0</v>
      </c>
      <c r="AG25" s="4">
        <f>'2.Mapa'!AE$174</f>
        <v>0</v>
      </c>
      <c r="AH25" s="4">
        <f>'2.Mapa'!AF$174</f>
        <v>0</v>
      </c>
      <c r="AI25" s="4">
        <f>'2.Mapa'!AG$174</f>
        <v>0</v>
      </c>
      <c r="AJ25" s="4">
        <f>'2.Mapa'!AH$174</f>
        <v>0</v>
      </c>
      <c r="AK25" s="4">
        <f>'2.Mapa'!AI$174</f>
        <v>0</v>
      </c>
      <c r="AL25" s="4">
        <f>'2.Mapa'!AJ$174</f>
        <v>0</v>
      </c>
      <c r="AM25" s="4">
        <f>'2.Mapa'!AK$174</f>
        <v>0</v>
      </c>
      <c r="AN25" s="4">
        <f>'2.Mapa'!AL$174</f>
        <v>0</v>
      </c>
      <c r="AO25" s="4">
        <f>'2.Mapa'!AM$174</f>
        <v>0</v>
      </c>
      <c r="AP25" s="4">
        <f>'2.Mapa'!AN$174</f>
        <v>0</v>
      </c>
      <c r="AQ25" s="4">
        <f>'2.Mapa'!AO$174</f>
        <v>0</v>
      </c>
      <c r="AR25" s="4">
        <f>'2.Mapa'!AP$174</f>
        <v>0</v>
      </c>
      <c r="AS25" s="4">
        <f>'2.Mapa'!AQ$174</f>
        <v>0</v>
      </c>
      <c r="AT25" s="4">
        <f>'2.Mapa'!AR$174</f>
        <v>0</v>
      </c>
      <c r="AU25" s="4">
        <f>'2.Mapa'!AS$174</f>
        <v>0</v>
      </c>
      <c r="AV25" s="4">
        <f>'2.Mapa'!AT$174</f>
        <v>0</v>
      </c>
      <c r="AW25" s="4">
        <f>'2.Mapa'!AU$174</f>
        <v>0</v>
      </c>
      <c r="AX25" s="4">
        <f>'2.Mapa'!AV$174</f>
        <v>0</v>
      </c>
      <c r="AY25" s="4">
        <f>'2.Mapa'!AW$174</f>
        <v>0</v>
      </c>
      <c r="AZ25" s="4">
        <f>'2.Mapa'!AX$174</f>
        <v>0</v>
      </c>
      <c r="BA25" s="4">
        <f>'2.Mapa'!AY$174</f>
        <v>0</v>
      </c>
      <c r="BB25" s="4">
        <f>'2.Mapa'!AZ$174</f>
        <v>0</v>
      </c>
      <c r="BC25" s="4">
        <f>'2.Mapa'!BA$174</f>
        <v>0</v>
      </c>
      <c r="BD25" s="4">
        <f>'2.Mapa'!BB$174</f>
        <v>0</v>
      </c>
      <c r="BE25" s="4">
        <f>'2.Mapa'!BC$174</f>
        <v>0</v>
      </c>
      <c r="BF25" s="4">
        <f>'2.Mapa'!BD$174</f>
        <v>0</v>
      </c>
      <c r="BG25" s="4">
        <f>'2.Mapa'!BE$174</f>
        <v>0</v>
      </c>
      <c r="BH25" s="3"/>
    </row>
    <row r="26" spans="1:60" ht="24.75" customHeight="1" x14ac:dyDescent="0.3">
      <c r="A26" s="19">
        <f t="shared" si="1"/>
        <v>126</v>
      </c>
      <c r="B26" s="1">
        <v>21</v>
      </c>
      <c r="C26" s="4">
        <f>'2.Mapa'!A$180</f>
        <v>0</v>
      </c>
      <c r="D26" s="4">
        <f>'2.Mapa'!B$180</f>
        <v>0</v>
      </c>
      <c r="E26" s="4">
        <f>'2.Mapa'!C$180</f>
        <v>0</v>
      </c>
      <c r="F26" s="4">
        <f>'2.Mapa'!D$180</f>
        <v>0</v>
      </c>
      <c r="G26" s="4">
        <f>'2.Mapa'!E$180</f>
        <v>0</v>
      </c>
      <c r="H26" s="4">
        <f>'2.Mapa'!F$180</f>
        <v>0</v>
      </c>
      <c r="I26" s="4">
        <f>'2.Mapa'!G$180</f>
        <v>0</v>
      </c>
      <c r="J26" s="4">
        <f>'2.Mapa'!H$180</f>
        <v>0</v>
      </c>
      <c r="K26" s="4">
        <f>'2.Mapa'!I$180</f>
        <v>0</v>
      </c>
      <c r="L26" s="4">
        <f>'2.Mapa'!J$180</f>
        <v>0</v>
      </c>
      <c r="M26" s="4">
        <f>'2.Mapa'!K$180</f>
        <v>0</v>
      </c>
      <c r="N26" s="4">
        <f>'2.Mapa'!L$180</f>
        <v>0</v>
      </c>
      <c r="O26" s="4">
        <f>'2.Mapa'!M$180</f>
        <v>0</v>
      </c>
      <c r="P26" s="4">
        <f>'2.Mapa'!N$180</f>
        <v>0</v>
      </c>
      <c r="Q26" s="4">
        <f>'2.Mapa'!O$180</f>
        <v>0</v>
      </c>
      <c r="R26" s="4">
        <f>'2.Mapa'!P$180</f>
        <v>0</v>
      </c>
      <c r="S26" s="4">
        <f>'2.Mapa'!Q$180</f>
        <v>0</v>
      </c>
      <c r="T26" s="4">
        <f>'2.Mapa'!R$180</f>
        <v>0</v>
      </c>
      <c r="U26" s="4">
        <f>'2.Mapa'!S$180</f>
        <v>0</v>
      </c>
      <c r="V26" s="4">
        <f>'2.Mapa'!T$180</f>
        <v>0</v>
      </c>
      <c r="W26" s="4">
        <f>'2.Mapa'!U$180</f>
        <v>0</v>
      </c>
      <c r="X26" s="4">
        <f>'2.Mapa'!V$180</f>
        <v>0</v>
      </c>
      <c r="Y26" s="4">
        <f>'2.Mapa'!W$180</f>
        <v>0</v>
      </c>
      <c r="Z26" s="4">
        <f>'2.Mapa'!X$180</f>
        <v>0</v>
      </c>
      <c r="AA26" s="4">
        <f>'2.Mapa'!Y$180</f>
        <v>0</v>
      </c>
      <c r="AB26" s="4">
        <f>'2.Mapa'!Z$180</f>
        <v>0</v>
      </c>
      <c r="AC26" s="4">
        <f>'2.Mapa'!AA$180</f>
        <v>0</v>
      </c>
      <c r="AD26" s="4">
        <f>'2.Mapa'!AB$180</f>
        <v>0</v>
      </c>
      <c r="AE26" s="4">
        <f>'2.Mapa'!AC$180</f>
        <v>0</v>
      </c>
      <c r="AF26" s="4">
        <f>'2.Mapa'!AD$180</f>
        <v>0</v>
      </c>
      <c r="AG26" s="4">
        <f>'2.Mapa'!AE$180</f>
        <v>0</v>
      </c>
      <c r="AH26" s="4">
        <f>'2.Mapa'!AF$180</f>
        <v>0</v>
      </c>
      <c r="AI26" s="4">
        <f>'2.Mapa'!AG$180</f>
        <v>0</v>
      </c>
      <c r="AJ26" s="4">
        <f>'2.Mapa'!AH$180</f>
        <v>0</v>
      </c>
      <c r="AK26" s="4">
        <f>'2.Mapa'!AI$180</f>
        <v>0</v>
      </c>
      <c r="AL26" s="4">
        <f>'2.Mapa'!AJ$180</f>
        <v>0</v>
      </c>
      <c r="AM26" s="4">
        <f>'2.Mapa'!AK$180</f>
        <v>0</v>
      </c>
      <c r="AN26" s="4">
        <f>'2.Mapa'!AL$180</f>
        <v>0</v>
      </c>
      <c r="AO26" s="4">
        <f>'2.Mapa'!AM$180</f>
        <v>0</v>
      </c>
      <c r="AP26" s="4">
        <f>'2.Mapa'!AN$180</f>
        <v>0</v>
      </c>
      <c r="AQ26" s="4">
        <f>'2.Mapa'!AO$180</f>
        <v>0</v>
      </c>
      <c r="AR26" s="4">
        <f>'2.Mapa'!AP$180</f>
        <v>0</v>
      </c>
      <c r="AS26" s="4">
        <f>'2.Mapa'!AQ$180</f>
        <v>0</v>
      </c>
      <c r="AT26" s="4">
        <f>'2.Mapa'!AR$180</f>
        <v>0</v>
      </c>
      <c r="AU26" s="4">
        <f>'2.Mapa'!AS$180</f>
        <v>0</v>
      </c>
      <c r="AV26" s="4">
        <f>'2.Mapa'!AT$180</f>
        <v>0</v>
      </c>
      <c r="AW26" s="4">
        <f>'2.Mapa'!AU$180</f>
        <v>0</v>
      </c>
      <c r="AX26" s="4">
        <f>'2.Mapa'!AV$180</f>
        <v>0</v>
      </c>
      <c r="AY26" s="4">
        <f>'2.Mapa'!AW$180</f>
        <v>0</v>
      </c>
      <c r="AZ26" s="4">
        <f>'2.Mapa'!AX$180</f>
        <v>0</v>
      </c>
      <c r="BA26" s="4">
        <f>'2.Mapa'!AY$180</f>
        <v>0</v>
      </c>
      <c r="BB26" s="4">
        <f>'2.Mapa'!AZ$180</f>
        <v>0</v>
      </c>
      <c r="BC26" s="4">
        <f>'2.Mapa'!BA$180</f>
        <v>0</v>
      </c>
      <c r="BD26" s="4">
        <f>'2.Mapa'!BB$180</f>
        <v>0</v>
      </c>
      <c r="BE26" s="4">
        <f>'2.Mapa'!BC$180</f>
        <v>0</v>
      </c>
      <c r="BF26" s="4">
        <f>'2.Mapa'!BD$180</f>
        <v>0</v>
      </c>
      <c r="BG26" s="4">
        <f>'2.Mapa'!BE$180</f>
        <v>0</v>
      </c>
      <c r="BH26" s="3"/>
    </row>
    <row r="27" spans="1:60" ht="24.75" customHeight="1" x14ac:dyDescent="0.3">
      <c r="A27" s="19">
        <f t="shared" si="1"/>
        <v>132</v>
      </c>
      <c r="B27" s="1">
        <v>22</v>
      </c>
      <c r="C27" s="4">
        <f>'2.Mapa'!A$186</f>
        <v>0</v>
      </c>
      <c r="D27" s="4">
        <f>'2.Mapa'!B$186</f>
        <v>0</v>
      </c>
      <c r="E27" s="4">
        <f>'2.Mapa'!C$186</f>
        <v>0</v>
      </c>
      <c r="F27" s="4">
        <f>'2.Mapa'!D$186</f>
        <v>0</v>
      </c>
      <c r="G27" s="4">
        <f>'2.Mapa'!E$186</f>
        <v>0</v>
      </c>
      <c r="H27" s="4">
        <f>'2.Mapa'!F$186</f>
        <v>0</v>
      </c>
      <c r="I27" s="4">
        <f>'2.Mapa'!G$186</f>
        <v>0</v>
      </c>
      <c r="J27" s="4">
        <f>'2.Mapa'!H$186</f>
        <v>0</v>
      </c>
      <c r="K27" s="4">
        <f>'2.Mapa'!I$186</f>
        <v>0</v>
      </c>
      <c r="L27" s="4">
        <f>'2.Mapa'!J$186</f>
        <v>0</v>
      </c>
      <c r="M27" s="4">
        <f>'2.Mapa'!K$186</f>
        <v>0</v>
      </c>
      <c r="N27" s="4">
        <f>'2.Mapa'!L$186</f>
        <v>0</v>
      </c>
      <c r="O27" s="4">
        <f>'2.Mapa'!M$186</f>
        <v>0</v>
      </c>
      <c r="P27" s="4">
        <f>'2.Mapa'!N$186</f>
        <v>0</v>
      </c>
      <c r="Q27" s="4">
        <f>'2.Mapa'!O$186</f>
        <v>0</v>
      </c>
      <c r="R27" s="4">
        <f>'2.Mapa'!P$186</f>
        <v>0</v>
      </c>
      <c r="S27" s="4">
        <f>'2.Mapa'!Q$186</f>
        <v>0</v>
      </c>
      <c r="T27" s="4">
        <f>'2.Mapa'!R$186</f>
        <v>0</v>
      </c>
      <c r="U27" s="4">
        <f>'2.Mapa'!S$186</f>
        <v>0</v>
      </c>
      <c r="V27" s="4">
        <f>'2.Mapa'!T$186</f>
        <v>0</v>
      </c>
      <c r="W27" s="4">
        <f>'2.Mapa'!U$186</f>
        <v>0</v>
      </c>
      <c r="X27" s="4">
        <f>'2.Mapa'!V$186</f>
        <v>0</v>
      </c>
      <c r="Y27" s="4">
        <f>'2.Mapa'!W$186</f>
        <v>0</v>
      </c>
      <c r="Z27" s="4">
        <f>'2.Mapa'!X$186</f>
        <v>0</v>
      </c>
      <c r="AA27" s="4">
        <f>'2.Mapa'!Y$186</f>
        <v>0</v>
      </c>
      <c r="AB27" s="4">
        <f>'2.Mapa'!Z$186</f>
        <v>0</v>
      </c>
      <c r="AC27" s="4">
        <f>'2.Mapa'!AA$186</f>
        <v>0</v>
      </c>
      <c r="AD27" s="4">
        <f>'2.Mapa'!AB$186</f>
        <v>0</v>
      </c>
      <c r="AE27" s="4">
        <f>'2.Mapa'!AC$186</f>
        <v>0</v>
      </c>
      <c r="AF27" s="4">
        <f>'2.Mapa'!AD$186</f>
        <v>0</v>
      </c>
      <c r="AG27" s="4">
        <f>'2.Mapa'!AE$186</f>
        <v>0</v>
      </c>
      <c r="AH27" s="4">
        <f>'2.Mapa'!AF$186</f>
        <v>0</v>
      </c>
      <c r="AI27" s="4">
        <f>'2.Mapa'!AG$186</f>
        <v>0</v>
      </c>
      <c r="AJ27" s="4">
        <f>'2.Mapa'!AH$186</f>
        <v>0</v>
      </c>
      <c r="AK27" s="4">
        <f>'2.Mapa'!AI$186</f>
        <v>0</v>
      </c>
      <c r="AL27" s="4">
        <f>'2.Mapa'!AJ$186</f>
        <v>0</v>
      </c>
      <c r="AM27" s="4">
        <f>'2.Mapa'!AK$186</f>
        <v>0</v>
      </c>
      <c r="AN27" s="4">
        <f>'2.Mapa'!AL$186</f>
        <v>0</v>
      </c>
      <c r="AO27" s="4">
        <f>'2.Mapa'!AM$186</f>
        <v>0</v>
      </c>
      <c r="AP27" s="4">
        <f>'2.Mapa'!AN$186</f>
        <v>0</v>
      </c>
      <c r="AQ27" s="4">
        <f>'2.Mapa'!AO$186</f>
        <v>0</v>
      </c>
      <c r="AR27" s="4">
        <f>'2.Mapa'!AP$186</f>
        <v>0</v>
      </c>
      <c r="AS27" s="4">
        <f>'2.Mapa'!AQ$186</f>
        <v>0</v>
      </c>
      <c r="AT27" s="4">
        <f>'2.Mapa'!AR$186</f>
        <v>0</v>
      </c>
      <c r="AU27" s="4">
        <f>'2.Mapa'!AS$186</f>
        <v>0</v>
      </c>
      <c r="AV27" s="4">
        <f>'2.Mapa'!AT$186</f>
        <v>0</v>
      </c>
      <c r="AW27" s="4">
        <f>'2.Mapa'!AU$186</f>
        <v>0</v>
      </c>
      <c r="AX27" s="4">
        <f>'2.Mapa'!AV$186</f>
        <v>0</v>
      </c>
      <c r="AY27" s="4">
        <f>'2.Mapa'!AW$186</f>
        <v>0</v>
      </c>
      <c r="AZ27" s="4">
        <f>'2.Mapa'!AX$186</f>
        <v>0</v>
      </c>
      <c r="BA27" s="4">
        <f>'2.Mapa'!AY$186</f>
        <v>0</v>
      </c>
      <c r="BB27" s="4">
        <f>'2.Mapa'!AZ$186</f>
        <v>0</v>
      </c>
      <c r="BC27" s="4">
        <f>'2.Mapa'!BA$186</f>
        <v>0</v>
      </c>
      <c r="BD27" s="4">
        <f>'2.Mapa'!BB$186</f>
        <v>0</v>
      </c>
      <c r="BE27" s="4">
        <f>'2.Mapa'!BC$186</f>
        <v>0</v>
      </c>
      <c r="BF27" s="4">
        <f>'2.Mapa'!BD$186</f>
        <v>0</v>
      </c>
      <c r="BG27" s="4">
        <f>'2.Mapa'!BE$186</f>
        <v>0</v>
      </c>
      <c r="BH27" s="3"/>
    </row>
    <row r="28" spans="1:60" ht="24.75" customHeight="1" x14ac:dyDescent="0.3">
      <c r="A28" s="19">
        <f t="shared" si="1"/>
        <v>138</v>
      </c>
      <c r="B28" s="1">
        <v>23</v>
      </c>
      <c r="C28" s="4">
        <f>'2.Mapa'!A$192</f>
        <v>0</v>
      </c>
      <c r="D28" s="4">
        <f>'2.Mapa'!B$192</f>
        <v>0</v>
      </c>
      <c r="E28" s="4">
        <f>'2.Mapa'!C$192</f>
        <v>0</v>
      </c>
      <c r="F28" s="4">
        <f>'2.Mapa'!D$192</f>
        <v>0</v>
      </c>
      <c r="G28" s="4">
        <f>'2.Mapa'!E$192</f>
        <v>0</v>
      </c>
      <c r="H28" s="4">
        <f>'2.Mapa'!F$192</f>
        <v>0</v>
      </c>
      <c r="I28" s="4">
        <f>'2.Mapa'!G$192</f>
        <v>0</v>
      </c>
      <c r="J28" s="4">
        <f>'2.Mapa'!H$192</f>
        <v>0</v>
      </c>
      <c r="K28" s="4">
        <f>'2.Mapa'!I$192</f>
        <v>0</v>
      </c>
      <c r="L28" s="4">
        <f>'2.Mapa'!J$192</f>
        <v>0</v>
      </c>
      <c r="M28" s="4">
        <f>'2.Mapa'!K$192</f>
        <v>0</v>
      </c>
      <c r="N28" s="4">
        <f>'2.Mapa'!L$192</f>
        <v>0</v>
      </c>
      <c r="O28" s="4">
        <f>'2.Mapa'!M$192</f>
        <v>0</v>
      </c>
      <c r="P28" s="4">
        <f>'2.Mapa'!N$192</f>
        <v>0</v>
      </c>
      <c r="Q28" s="4">
        <f>'2.Mapa'!O$192</f>
        <v>0</v>
      </c>
      <c r="R28" s="4">
        <f>'2.Mapa'!P$192</f>
        <v>0</v>
      </c>
      <c r="S28" s="4">
        <f>'2.Mapa'!Q$192</f>
        <v>0</v>
      </c>
      <c r="T28" s="4">
        <f>'2.Mapa'!R$192</f>
        <v>0</v>
      </c>
      <c r="U28" s="4">
        <f>'2.Mapa'!S$192</f>
        <v>0</v>
      </c>
      <c r="V28" s="4">
        <f>'2.Mapa'!T$192</f>
        <v>0</v>
      </c>
      <c r="W28" s="4">
        <f>'2.Mapa'!U$192</f>
        <v>0</v>
      </c>
      <c r="X28" s="4">
        <f>'2.Mapa'!V$192</f>
        <v>0</v>
      </c>
      <c r="Y28" s="4">
        <f>'2.Mapa'!W$192</f>
        <v>0</v>
      </c>
      <c r="Z28" s="4">
        <f>'2.Mapa'!X$192</f>
        <v>0</v>
      </c>
      <c r="AA28" s="4">
        <f>'2.Mapa'!Y$192</f>
        <v>0</v>
      </c>
      <c r="AB28" s="4">
        <f>'2.Mapa'!Z$192</f>
        <v>0</v>
      </c>
      <c r="AC28" s="4">
        <f>'2.Mapa'!AA$192</f>
        <v>0</v>
      </c>
      <c r="AD28" s="4">
        <f>'2.Mapa'!AB$192</f>
        <v>0</v>
      </c>
      <c r="AE28" s="4">
        <f>'2.Mapa'!AC$192</f>
        <v>0</v>
      </c>
      <c r="AF28" s="4">
        <f>'2.Mapa'!AD$192</f>
        <v>0</v>
      </c>
      <c r="AG28" s="4">
        <f>'2.Mapa'!AE$192</f>
        <v>0</v>
      </c>
      <c r="AH28" s="4">
        <f>'2.Mapa'!AF$192</f>
        <v>0</v>
      </c>
      <c r="AI28" s="4">
        <f>'2.Mapa'!AG$192</f>
        <v>0</v>
      </c>
      <c r="AJ28" s="4">
        <f>'2.Mapa'!AH$192</f>
        <v>0</v>
      </c>
      <c r="AK28" s="4">
        <f>'2.Mapa'!AI$192</f>
        <v>0</v>
      </c>
      <c r="AL28" s="4">
        <f>'2.Mapa'!AJ$192</f>
        <v>0</v>
      </c>
      <c r="AM28" s="4">
        <f>'2.Mapa'!AK$192</f>
        <v>0</v>
      </c>
      <c r="AN28" s="4">
        <f>'2.Mapa'!AL$192</f>
        <v>0</v>
      </c>
      <c r="AO28" s="4">
        <f>'2.Mapa'!AM$192</f>
        <v>0</v>
      </c>
      <c r="AP28" s="4">
        <f>'2.Mapa'!AN$192</f>
        <v>0</v>
      </c>
      <c r="AQ28" s="4">
        <f>'2.Mapa'!AO$192</f>
        <v>0</v>
      </c>
      <c r="AR28" s="4">
        <f>'2.Mapa'!AP$192</f>
        <v>0</v>
      </c>
      <c r="AS28" s="4">
        <f>'2.Mapa'!AQ$192</f>
        <v>0</v>
      </c>
      <c r="AT28" s="4">
        <f>'2.Mapa'!AR$192</f>
        <v>0</v>
      </c>
      <c r="AU28" s="4">
        <f>'2.Mapa'!AS$192</f>
        <v>0</v>
      </c>
      <c r="AV28" s="4">
        <f>'2.Mapa'!AT$192</f>
        <v>0</v>
      </c>
      <c r="AW28" s="4">
        <f>'2.Mapa'!AU$192</f>
        <v>0</v>
      </c>
      <c r="AX28" s="4">
        <f>'2.Mapa'!AV$192</f>
        <v>0</v>
      </c>
      <c r="AY28" s="4">
        <f>'2.Mapa'!AW$192</f>
        <v>0</v>
      </c>
      <c r="AZ28" s="4">
        <f>'2.Mapa'!AX$192</f>
        <v>0</v>
      </c>
      <c r="BA28" s="4">
        <f>'2.Mapa'!AY$192</f>
        <v>0</v>
      </c>
      <c r="BB28" s="4">
        <f>'2.Mapa'!AZ$192</f>
        <v>0</v>
      </c>
      <c r="BC28" s="4">
        <f>'2.Mapa'!BA$192</f>
        <v>0</v>
      </c>
      <c r="BD28" s="4">
        <f>'2.Mapa'!BB$192</f>
        <v>0</v>
      </c>
      <c r="BE28" s="4">
        <f>'2.Mapa'!BC$192</f>
        <v>0</v>
      </c>
      <c r="BF28" s="4">
        <f>'2.Mapa'!BD$192</f>
        <v>0</v>
      </c>
      <c r="BG28" s="4">
        <f>'2.Mapa'!BE$192</f>
        <v>0</v>
      </c>
      <c r="BH28" s="3"/>
    </row>
    <row r="29" spans="1:60" ht="24.75" customHeight="1" x14ac:dyDescent="0.3">
      <c r="A29" s="19">
        <f t="shared" si="1"/>
        <v>144</v>
      </c>
      <c r="B29" s="1">
        <v>24</v>
      </c>
      <c r="C29" s="4">
        <f>'2.Mapa'!A$198</f>
        <v>0</v>
      </c>
      <c r="D29" s="4">
        <f>'2.Mapa'!B$198</f>
        <v>0</v>
      </c>
      <c r="E29" s="4">
        <f>'2.Mapa'!C$198</f>
        <v>0</v>
      </c>
      <c r="F29" s="4">
        <f>'2.Mapa'!D$198</f>
        <v>0</v>
      </c>
      <c r="G29" s="4">
        <f>'2.Mapa'!E$198</f>
        <v>0</v>
      </c>
      <c r="H29" s="4">
        <f>'2.Mapa'!F$198</f>
        <v>0</v>
      </c>
      <c r="I29" s="4">
        <f>'2.Mapa'!G$198</f>
        <v>0</v>
      </c>
      <c r="J29" s="4">
        <f>'2.Mapa'!H$198</f>
        <v>0</v>
      </c>
      <c r="K29" s="4">
        <f>'2.Mapa'!I$198</f>
        <v>0</v>
      </c>
      <c r="L29" s="4">
        <f>'2.Mapa'!J$198</f>
        <v>0</v>
      </c>
      <c r="M29" s="4">
        <f>'2.Mapa'!K$198</f>
        <v>0</v>
      </c>
      <c r="N29" s="4">
        <f>'2.Mapa'!L$198</f>
        <v>0</v>
      </c>
      <c r="O29" s="4">
        <f>'2.Mapa'!M$198</f>
        <v>0</v>
      </c>
      <c r="P29" s="4">
        <f>'2.Mapa'!N$198</f>
        <v>0</v>
      </c>
      <c r="Q29" s="4">
        <f>'2.Mapa'!O$198</f>
        <v>0</v>
      </c>
      <c r="R29" s="4">
        <f>'2.Mapa'!P$198</f>
        <v>0</v>
      </c>
      <c r="S29" s="4">
        <f>'2.Mapa'!Q$198</f>
        <v>0</v>
      </c>
      <c r="T29" s="4">
        <f>'2.Mapa'!R$198</f>
        <v>0</v>
      </c>
      <c r="U29" s="4">
        <f>'2.Mapa'!S$198</f>
        <v>0</v>
      </c>
      <c r="V29" s="4">
        <f>'2.Mapa'!T$198</f>
        <v>0</v>
      </c>
      <c r="W29" s="4">
        <f>'2.Mapa'!U$198</f>
        <v>0</v>
      </c>
      <c r="X29" s="4">
        <f>'2.Mapa'!V$198</f>
        <v>0</v>
      </c>
      <c r="Y29" s="4">
        <f>'2.Mapa'!W$198</f>
        <v>0</v>
      </c>
      <c r="Z29" s="4">
        <f>'2.Mapa'!X$198</f>
        <v>0</v>
      </c>
      <c r="AA29" s="4">
        <f>'2.Mapa'!Y$198</f>
        <v>0</v>
      </c>
      <c r="AB29" s="4">
        <f>'2.Mapa'!Z$198</f>
        <v>0</v>
      </c>
      <c r="AC29" s="4">
        <f>'2.Mapa'!AA$198</f>
        <v>0</v>
      </c>
      <c r="AD29" s="4">
        <f>'2.Mapa'!AB$198</f>
        <v>0</v>
      </c>
      <c r="AE29" s="4">
        <f>'2.Mapa'!AC$198</f>
        <v>0</v>
      </c>
      <c r="AF29" s="4">
        <f>'2.Mapa'!AD$198</f>
        <v>0</v>
      </c>
      <c r="AG29" s="4">
        <f>'2.Mapa'!AE$198</f>
        <v>0</v>
      </c>
      <c r="AH29" s="4">
        <f>'2.Mapa'!AF$198</f>
        <v>0</v>
      </c>
      <c r="AI29" s="4">
        <f>'2.Mapa'!AG$198</f>
        <v>0</v>
      </c>
      <c r="AJ29" s="4">
        <f>'2.Mapa'!AH$198</f>
        <v>0</v>
      </c>
      <c r="AK29" s="4">
        <f>'2.Mapa'!AI$198</f>
        <v>0</v>
      </c>
      <c r="AL29" s="4">
        <f>'2.Mapa'!AJ$198</f>
        <v>0</v>
      </c>
      <c r="AM29" s="4">
        <f>'2.Mapa'!AK$198</f>
        <v>0</v>
      </c>
      <c r="AN29" s="4">
        <f>'2.Mapa'!AL$198</f>
        <v>0</v>
      </c>
      <c r="AO29" s="4">
        <f>'2.Mapa'!AM$198</f>
        <v>0</v>
      </c>
      <c r="AP29" s="4">
        <f>'2.Mapa'!AN$198</f>
        <v>0</v>
      </c>
      <c r="AQ29" s="4">
        <f>'2.Mapa'!AO$198</f>
        <v>0</v>
      </c>
      <c r="AR29" s="4">
        <f>'2.Mapa'!AP$198</f>
        <v>0</v>
      </c>
      <c r="AS29" s="4">
        <f>'2.Mapa'!AQ$198</f>
        <v>0</v>
      </c>
      <c r="AT29" s="4">
        <f>'2.Mapa'!AR$198</f>
        <v>0</v>
      </c>
      <c r="AU29" s="4">
        <f>'2.Mapa'!AS$198</f>
        <v>0</v>
      </c>
      <c r="AV29" s="4">
        <f>'2.Mapa'!AT$198</f>
        <v>0</v>
      </c>
      <c r="AW29" s="4">
        <f>'2.Mapa'!AU$198</f>
        <v>0</v>
      </c>
      <c r="AX29" s="4">
        <f>'2.Mapa'!AV$198</f>
        <v>0</v>
      </c>
      <c r="AY29" s="4">
        <f>'2.Mapa'!AW$198</f>
        <v>0</v>
      </c>
      <c r="AZ29" s="4">
        <f>'2.Mapa'!AX$198</f>
        <v>0</v>
      </c>
      <c r="BA29" s="4">
        <f>'2.Mapa'!AY$198</f>
        <v>0</v>
      </c>
      <c r="BB29" s="4">
        <f>'2.Mapa'!AZ$198</f>
        <v>0</v>
      </c>
      <c r="BC29" s="4">
        <f>'2.Mapa'!BA$198</f>
        <v>0</v>
      </c>
      <c r="BD29" s="4">
        <f>'2.Mapa'!BB$198</f>
        <v>0</v>
      </c>
      <c r="BE29" s="4">
        <f>'2.Mapa'!BC$198</f>
        <v>0</v>
      </c>
      <c r="BF29" s="4">
        <f>'2.Mapa'!BD$198</f>
        <v>0</v>
      </c>
      <c r="BG29" s="4">
        <f>'2.Mapa'!BE$198</f>
        <v>0</v>
      </c>
      <c r="BH29" s="3"/>
    </row>
    <row r="30" spans="1:60" ht="24.75" customHeight="1" x14ac:dyDescent="0.3">
      <c r="A30" s="19">
        <f t="shared" si="1"/>
        <v>150</v>
      </c>
      <c r="B30" s="1">
        <v>25</v>
      </c>
      <c r="C30" s="4">
        <f>'2.Mapa'!A$204</f>
        <v>0</v>
      </c>
      <c r="D30" s="4">
        <f>'2.Mapa'!B$204</f>
        <v>0</v>
      </c>
      <c r="E30" s="4">
        <f>'2.Mapa'!C$204</f>
        <v>0</v>
      </c>
      <c r="F30" s="4">
        <f>'2.Mapa'!D$204</f>
        <v>0</v>
      </c>
      <c r="G30" s="4">
        <f>'2.Mapa'!E$204</f>
        <v>0</v>
      </c>
      <c r="H30" s="4">
        <f>'2.Mapa'!F$204</f>
        <v>0</v>
      </c>
      <c r="I30" s="4">
        <f>'2.Mapa'!G$204</f>
        <v>0</v>
      </c>
      <c r="J30" s="4">
        <f>'2.Mapa'!H$204</f>
        <v>0</v>
      </c>
      <c r="K30" s="4">
        <f>'2.Mapa'!I$204</f>
        <v>0</v>
      </c>
      <c r="L30" s="4">
        <f>'2.Mapa'!J$204</f>
        <v>0</v>
      </c>
      <c r="M30" s="4">
        <f>'2.Mapa'!K$204</f>
        <v>0</v>
      </c>
      <c r="N30" s="4">
        <f>'2.Mapa'!L$204</f>
        <v>0</v>
      </c>
      <c r="O30" s="4">
        <f>'2.Mapa'!M$204</f>
        <v>0</v>
      </c>
      <c r="P30" s="4">
        <f>'2.Mapa'!N$204</f>
        <v>0</v>
      </c>
      <c r="Q30" s="4">
        <f>'2.Mapa'!O$204</f>
        <v>0</v>
      </c>
      <c r="R30" s="4">
        <f>'2.Mapa'!P$204</f>
        <v>0</v>
      </c>
      <c r="S30" s="4">
        <f>'2.Mapa'!Q$204</f>
        <v>0</v>
      </c>
      <c r="T30" s="4">
        <f>'2.Mapa'!R$204</f>
        <v>0</v>
      </c>
      <c r="U30" s="4">
        <f>'2.Mapa'!S$204</f>
        <v>0</v>
      </c>
      <c r="V30" s="4">
        <f>'2.Mapa'!T$204</f>
        <v>0</v>
      </c>
      <c r="W30" s="4">
        <f>'2.Mapa'!U$204</f>
        <v>0</v>
      </c>
      <c r="X30" s="4">
        <f>'2.Mapa'!V$204</f>
        <v>0</v>
      </c>
      <c r="Y30" s="4">
        <f>'2.Mapa'!W$204</f>
        <v>0</v>
      </c>
      <c r="Z30" s="4">
        <f>'2.Mapa'!X$204</f>
        <v>0</v>
      </c>
      <c r="AA30" s="4">
        <f>'2.Mapa'!Y$204</f>
        <v>0</v>
      </c>
      <c r="AB30" s="4">
        <f>'2.Mapa'!Z$204</f>
        <v>0</v>
      </c>
      <c r="AC30" s="4">
        <f>'2.Mapa'!AA$204</f>
        <v>0</v>
      </c>
      <c r="AD30" s="4">
        <f>'2.Mapa'!AB$204</f>
        <v>0</v>
      </c>
      <c r="AE30" s="4">
        <f>'2.Mapa'!AC$204</f>
        <v>0</v>
      </c>
      <c r="AF30" s="4">
        <f>'2.Mapa'!AD$204</f>
        <v>0</v>
      </c>
      <c r="AG30" s="4">
        <f>'2.Mapa'!AE$204</f>
        <v>0</v>
      </c>
      <c r="AH30" s="4">
        <f>'2.Mapa'!AF$204</f>
        <v>0</v>
      </c>
      <c r="AI30" s="4">
        <f>'2.Mapa'!AG$204</f>
        <v>0</v>
      </c>
      <c r="AJ30" s="4">
        <f>'2.Mapa'!AH$204</f>
        <v>0</v>
      </c>
      <c r="AK30" s="4">
        <f>'2.Mapa'!AI$204</f>
        <v>0</v>
      </c>
      <c r="AL30" s="4">
        <f>'2.Mapa'!AJ$204</f>
        <v>0</v>
      </c>
      <c r="AM30" s="4">
        <f>'2.Mapa'!AK$204</f>
        <v>0</v>
      </c>
      <c r="AN30" s="4">
        <f>'2.Mapa'!AL$204</f>
        <v>0</v>
      </c>
      <c r="AO30" s="4">
        <f>'2.Mapa'!AM$204</f>
        <v>0</v>
      </c>
      <c r="AP30" s="4">
        <f>'2.Mapa'!AN$204</f>
        <v>0</v>
      </c>
      <c r="AQ30" s="4">
        <f>'2.Mapa'!AO$204</f>
        <v>0</v>
      </c>
      <c r="AR30" s="4">
        <f>'2.Mapa'!AP$204</f>
        <v>0</v>
      </c>
      <c r="AS30" s="4">
        <f>'2.Mapa'!AQ$204</f>
        <v>0</v>
      </c>
      <c r="AT30" s="4">
        <f>'2.Mapa'!AR$204</f>
        <v>0</v>
      </c>
      <c r="AU30" s="4">
        <f>'2.Mapa'!AS$204</f>
        <v>0</v>
      </c>
      <c r="AV30" s="4">
        <f>'2.Mapa'!AT$204</f>
        <v>0</v>
      </c>
      <c r="AW30" s="4">
        <f>'2.Mapa'!AU$204</f>
        <v>0</v>
      </c>
      <c r="AX30" s="4">
        <f>'2.Mapa'!AV$204</f>
        <v>0</v>
      </c>
      <c r="AY30" s="4">
        <f>'2.Mapa'!AW$204</f>
        <v>0</v>
      </c>
      <c r="AZ30" s="4">
        <f>'2.Mapa'!AX$204</f>
        <v>0</v>
      </c>
      <c r="BA30" s="4">
        <f>'2.Mapa'!AY$204</f>
        <v>0</v>
      </c>
      <c r="BB30" s="4">
        <f>'2.Mapa'!AZ$204</f>
        <v>0</v>
      </c>
      <c r="BC30" s="4">
        <f>'2.Mapa'!BA$204</f>
        <v>0</v>
      </c>
      <c r="BD30" s="4">
        <f>'2.Mapa'!BB$204</f>
        <v>0</v>
      </c>
      <c r="BE30" s="4">
        <f>'2.Mapa'!BC$204</f>
        <v>0</v>
      </c>
      <c r="BF30" s="4">
        <f>'2.Mapa'!BD$204</f>
        <v>0</v>
      </c>
      <c r="BG30" s="4">
        <f>'2.Mapa'!BE$204</f>
        <v>0</v>
      </c>
      <c r="BH30" s="3"/>
    </row>
    <row r="31" spans="1:60" ht="24.75" customHeight="1" x14ac:dyDescent="0.3">
      <c r="A31" s="19">
        <f t="shared" si="1"/>
        <v>156</v>
      </c>
      <c r="B31" s="1">
        <v>26</v>
      </c>
      <c r="C31" s="4">
        <f>'2.Mapa'!A$210</f>
        <v>0</v>
      </c>
      <c r="D31" s="4">
        <f>'2.Mapa'!B$210</f>
        <v>0</v>
      </c>
      <c r="E31" s="4">
        <f>'2.Mapa'!C$210</f>
        <v>0</v>
      </c>
      <c r="F31" s="4">
        <f>'2.Mapa'!D$210</f>
        <v>0</v>
      </c>
      <c r="G31" s="4">
        <f>'2.Mapa'!E$210</f>
        <v>0</v>
      </c>
      <c r="H31" s="4">
        <f>'2.Mapa'!F$210</f>
        <v>0</v>
      </c>
      <c r="I31" s="4">
        <f>'2.Mapa'!G$210</f>
        <v>0</v>
      </c>
      <c r="J31" s="4">
        <f>'2.Mapa'!H$210</f>
        <v>0</v>
      </c>
      <c r="K31" s="4">
        <f>'2.Mapa'!I$210</f>
        <v>0</v>
      </c>
      <c r="L31" s="4">
        <f>'2.Mapa'!J$210</f>
        <v>0</v>
      </c>
      <c r="M31" s="4">
        <f>'2.Mapa'!K$210</f>
        <v>0</v>
      </c>
      <c r="N31" s="4">
        <f>'2.Mapa'!L$210</f>
        <v>0</v>
      </c>
      <c r="O31" s="4">
        <f>'2.Mapa'!M$210</f>
        <v>0</v>
      </c>
      <c r="P31" s="4">
        <f>'2.Mapa'!N$210</f>
        <v>0</v>
      </c>
      <c r="Q31" s="4">
        <f>'2.Mapa'!O$210</f>
        <v>0</v>
      </c>
      <c r="R31" s="4">
        <f>'2.Mapa'!P$210</f>
        <v>0</v>
      </c>
      <c r="S31" s="4">
        <f>'2.Mapa'!Q$210</f>
        <v>0</v>
      </c>
      <c r="T31" s="4">
        <f>'2.Mapa'!R$210</f>
        <v>0</v>
      </c>
      <c r="U31" s="4">
        <f>'2.Mapa'!S$210</f>
        <v>0</v>
      </c>
      <c r="V31" s="4">
        <f>'2.Mapa'!T$210</f>
        <v>0</v>
      </c>
      <c r="W31" s="4">
        <f>'2.Mapa'!U$210</f>
        <v>0</v>
      </c>
      <c r="X31" s="4">
        <f>'2.Mapa'!V$210</f>
        <v>0</v>
      </c>
      <c r="Y31" s="4">
        <f>'2.Mapa'!W$210</f>
        <v>0</v>
      </c>
      <c r="Z31" s="4">
        <f>'2.Mapa'!X$210</f>
        <v>0</v>
      </c>
      <c r="AA31" s="4">
        <f>'2.Mapa'!Y$210</f>
        <v>0</v>
      </c>
      <c r="AB31" s="4">
        <f>'2.Mapa'!Z$210</f>
        <v>0</v>
      </c>
      <c r="AC31" s="4">
        <f>'2.Mapa'!AA$210</f>
        <v>0</v>
      </c>
      <c r="AD31" s="4">
        <f>'2.Mapa'!AB$210</f>
        <v>0</v>
      </c>
      <c r="AE31" s="4">
        <f>'2.Mapa'!AC$210</f>
        <v>0</v>
      </c>
      <c r="AF31" s="4">
        <f>'2.Mapa'!AD$210</f>
        <v>0</v>
      </c>
      <c r="AG31" s="4">
        <f>'2.Mapa'!AE$210</f>
        <v>0</v>
      </c>
      <c r="AH31" s="4">
        <f>'2.Mapa'!AF$210</f>
        <v>0</v>
      </c>
      <c r="AI31" s="4">
        <f>'2.Mapa'!AG$210</f>
        <v>0</v>
      </c>
      <c r="AJ31" s="4">
        <f>'2.Mapa'!AH$210</f>
        <v>0</v>
      </c>
      <c r="AK31" s="4">
        <f>'2.Mapa'!AI$210</f>
        <v>0</v>
      </c>
      <c r="AL31" s="4">
        <f>'2.Mapa'!AJ$210</f>
        <v>0</v>
      </c>
      <c r="AM31" s="4">
        <f>'2.Mapa'!AK$210</f>
        <v>0</v>
      </c>
      <c r="AN31" s="4">
        <f>'2.Mapa'!AL$210</f>
        <v>0</v>
      </c>
      <c r="AO31" s="4">
        <f>'2.Mapa'!AM$210</f>
        <v>0</v>
      </c>
      <c r="AP31" s="4">
        <f>'2.Mapa'!AN$210</f>
        <v>0</v>
      </c>
      <c r="AQ31" s="4">
        <f>'2.Mapa'!AO$210</f>
        <v>0</v>
      </c>
      <c r="AR31" s="4">
        <f>'2.Mapa'!AP$210</f>
        <v>0</v>
      </c>
      <c r="AS31" s="4">
        <f>'2.Mapa'!AQ$210</f>
        <v>0</v>
      </c>
      <c r="AT31" s="4">
        <f>'2.Mapa'!AR$210</f>
        <v>0</v>
      </c>
      <c r="AU31" s="4">
        <f>'2.Mapa'!AS$210</f>
        <v>0</v>
      </c>
      <c r="AV31" s="4">
        <f>'2.Mapa'!AT$210</f>
        <v>0</v>
      </c>
      <c r="AW31" s="4">
        <f>'2.Mapa'!AU$210</f>
        <v>0</v>
      </c>
      <c r="AX31" s="4">
        <f>'2.Mapa'!AV$210</f>
        <v>0</v>
      </c>
      <c r="AY31" s="4">
        <f>'2.Mapa'!AW$210</f>
        <v>0</v>
      </c>
      <c r="AZ31" s="4">
        <f>'2.Mapa'!AX$210</f>
        <v>0</v>
      </c>
      <c r="BA31" s="4">
        <f>'2.Mapa'!AY$210</f>
        <v>0</v>
      </c>
      <c r="BB31" s="4">
        <f>'2.Mapa'!AZ$210</f>
        <v>0</v>
      </c>
      <c r="BC31" s="4">
        <f>'2.Mapa'!BA$210</f>
        <v>0</v>
      </c>
      <c r="BD31" s="4">
        <f>'2.Mapa'!BB$210</f>
        <v>0</v>
      </c>
      <c r="BE31" s="4">
        <f>'2.Mapa'!BC$210</f>
        <v>0</v>
      </c>
      <c r="BF31" s="4">
        <f>'2.Mapa'!BD$210</f>
        <v>0</v>
      </c>
      <c r="BG31" s="4">
        <f>'2.Mapa'!BE$210</f>
        <v>0</v>
      </c>
      <c r="BH31" s="3"/>
    </row>
    <row r="32" spans="1:60" ht="24.75" customHeight="1" x14ac:dyDescent="0.3">
      <c r="A32" s="19">
        <f t="shared" si="1"/>
        <v>162</v>
      </c>
      <c r="B32" s="1">
        <v>27</v>
      </c>
      <c r="C32" s="4">
        <f>'2.Mapa'!A$216</f>
        <v>0</v>
      </c>
      <c r="D32" s="4">
        <f>'2.Mapa'!B$216</f>
        <v>0</v>
      </c>
      <c r="E32" s="4">
        <f>'2.Mapa'!C$216</f>
        <v>0</v>
      </c>
      <c r="F32" s="4">
        <f>'2.Mapa'!D$216</f>
        <v>0</v>
      </c>
      <c r="G32" s="4">
        <f>'2.Mapa'!E$216</f>
        <v>0</v>
      </c>
      <c r="H32" s="4">
        <f>'2.Mapa'!F$216</f>
        <v>0</v>
      </c>
      <c r="I32" s="4">
        <f>'2.Mapa'!G$216</f>
        <v>0</v>
      </c>
      <c r="J32" s="4">
        <f>'2.Mapa'!H$216</f>
        <v>0</v>
      </c>
      <c r="K32" s="4">
        <f>'2.Mapa'!I$216</f>
        <v>0</v>
      </c>
      <c r="L32" s="4">
        <f>'2.Mapa'!J$216</f>
        <v>0</v>
      </c>
      <c r="M32" s="4">
        <f>'2.Mapa'!K$216</f>
        <v>0</v>
      </c>
      <c r="N32" s="4">
        <f>'2.Mapa'!L$216</f>
        <v>0</v>
      </c>
      <c r="O32" s="4">
        <f>'2.Mapa'!M$216</f>
        <v>0</v>
      </c>
      <c r="P32" s="4">
        <f>'2.Mapa'!N$216</f>
        <v>0</v>
      </c>
      <c r="Q32" s="4">
        <f>'2.Mapa'!O$216</f>
        <v>0</v>
      </c>
      <c r="R32" s="4">
        <f>'2.Mapa'!P$216</f>
        <v>0</v>
      </c>
      <c r="S32" s="4">
        <f>'2.Mapa'!Q$216</f>
        <v>0</v>
      </c>
      <c r="T32" s="4">
        <f>'2.Mapa'!R$216</f>
        <v>0</v>
      </c>
      <c r="U32" s="4">
        <f>'2.Mapa'!S$216</f>
        <v>0</v>
      </c>
      <c r="V32" s="4">
        <f>'2.Mapa'!T$216</f>
        <v>0</v>
      </c>
      <c r="W32" s="4">
        <f>'2.Mapa'!U$216</f>
        <v>0</v>
      </c>
      <c r="X32" s="4">
        <f>'2.Mapa'!V$216</f>
        <v>0</v>
      </c>
      <c r="Y32" s="4">
        <f>'2.Mapa'!W$216</f>
        <v>0</v>
      </c>
      <c r="Z32" s="4">
        <f>'2.Mapa'!X$216</f>
        <v>0</v>
      </c>
      <c r="AA32" s="4">
        <f>'2.Mapa'!Y$216</f>
        <v>0</v>
      </c>
      <c r="AB32" s="4">
        <f>'2.Mapa'!Z$216</f>
        <v>0</v>
      </c>
      <c r="AC32" s="4">
        <f>'2.Mapa'!AA$216</f>
        <v>0</v>
      </c>
      <c r="AD32" s="4">
        <f>'2.Mapa'!AB$216</f>
        <v>0</v>
      </c>
      <c r="AE32" s="4">
        <f>'2.Mapa'!AC$216</f>
        <v>0</v>
      </c>
      <c r="AF32" s="4">
        <f>'2.Mapa'!AD$216</f>
        <v>0</v>
      </c>
      <c r="AG32" s="4">
        <f>'2.Mapa'!AE$216</f>
        <v>0</v>
      </c>
      <c r="AH32" s="4">
        <f>'2.Mapa'!AF$216</f>
        <v>0</v>
      </c>
      <c r="AI32" s="4">
        <f>'2.Mapa'!AG$216</f>
        <v>0</v>
      </c>
      <c r="AJ32" s="4">
        <f>'2.Mapa'!AH$216</f>
        <v>0</v>
      </c>
      <c r="AK32" s="4">
        <f>'2.Mapa'!AI$216</f>
        <v>0</v>
      </c>
      <c r="AL32" s="4">
        <f>'2.Mapa'!AJ$216</f>
        <v>0</v>
      </c>
      <c r="AM32" s="4">
        <f>'2.Mapa'!AK$216</f>
        <v>0</v>
      </c>
      <c r="AN32" s="4">
        <f>'2.Mapa'!AL$216</f>
        <v>0</v>
      </c>
      <c r="AO32" s="4">
        <f>'2.Mapa'!AM$216</f>
        <v>0</v>
      </c>
      <c r="AP32" s="4">
        <f>'2.Mapa'!AN$216</f>
        <v>0</v>
      </c>
      <c r="AQ32" s="4">
        <f>'2.Mapa'!AO$216</f>
        <v>0</v>
      </c>
      <c r="AR32" s="4">
        <f>'2.Mapa'!AP$216</f>
        <v>0</v>
      </c>
      <c r="AS32" s="4">
        <f>'2.Mapa'!AQ$216</f>
        <v>0</v>
      </c>
      <c r="AT32" s="4">
        <f>'2.Mapa'!AR$216</f>
        <v>0</v>
      </c>
      <c r="AU32" s="4">
        <f>'2.Mapa'!AS$216</f>
        <v>0</v>
      </c>
      <c r="AV32" s="4">
        <f>'2.Mapa'!AT$216</f>
        <v>0</v>
      </c>
      <c r="AW32" s="4">
        <f>'2.Mapa'!AU$216</f>
        <v>0</v>
      </c>
      <c r="AX32" s="4">
        <f>'2.Mapa'!AV$216</f>
        <v>0</v>
      </c>
      <c r="AY32" s="4">
        <f>'2.Mapa'!AW$216</f>
        <v>0</v>
      </c>
      <c r="AZ32" s="4">
        <f>'2.Mapa'!AX$216</f>
        <v>0</v>
      </c>
      <c r="BA32" s="4">
        <f>'2.Mapa'!AY$216</f>
        <v>0</v>
      </c>
      <c r="BB32" s="4">
        <f>'2.Mapa'!AZ$216</f>
        <v>0</v>
      </c>
      <c r="BC32" s="4">
        <f>'2.Mapa'!BA$216</f>
        <v>0</v>
      </c>
      <c r="BD32" s="4">
        <f>'2.Mapa'!BB$216</f>
        <v>0</v>
      </c>
      <c r="BE32" s="4">
        <f>'2.Mapa'!BC$216</f>
        <v>0</v>
      </c>
      <c r="BF32" s="4">
        <f>'2.Mapa'!BD$216</f>
        <v>0</v>
      </c>
      <c r="BG32" s="4">
        <f>'2.Mapa'!BE$216</f>
        <v>0</v>
      </c>
      <c r="BH32" s="3"/>
    </row>
    <row r="33" spans="1:60" ht="24.75" customHeight="1" x14ac:dyDescent="0.3">
      <c r="A33" s="19">
        <f t="shared" si="1"/>
        <v>168</v>
      </c>
      <c r="B33" s="1">
        <v>28</v>
      </c>
      <c r="C33" s="4">
        <f>'2.Mapa'!A$222</f>
        <v>0</v>
      </c>
      <c r="D33" s="4">
        <f>'2.Mapa'!B$222</f>
        <v>0</v>
      </c>
      <c r="E33" s="4">
        <f>'2.Mapa'!C$222</f>
        <v>0</v>
      </c>
      <c r="F33" s="4">
        <f>'2.Mapa'!D$222</f>
        <v>0</v>
      </c>
      <c r="G33" s="4">
        <f>'2.Mapa'!E$222</f>
        <v>0</v>
      </c>
      <c r="H33" s="4">
        <f>'2.Mapa'!F$222</f>
        <v>0</v>
      </c>
      <c r="I33" s="4">
        <f>'2.Mapa'!G$222</f>
        <v>0</v>
      </c>
      <c r="J33" s="4">
        <f>'2.Mapa'!H$222</f>
        <v>0</v>
      </c>
      <c r="K33" s="4">
        <f>'2.Mapa'!I$222</f>
        <v>0</v>
      </c>
      <c r="L33" s="4">
        <f>'2.Mapa'!J$222</f>
        <v>0</v>
      </c>
      <c r="M33" s="4">
        <f>'2.Mapa'!K$222</f>
        <v>0</v>
      </c>
      <c r="N33" s="4">
        <f>'2.Mapa'!L$222</f>
        <v>0</v>
      </c>
      <c r="O33" s="4">
        <f>'2.Mapa'!M$222</f>
        <v>0</v>
      </c>
      <c r="P33" s="4">
        <f>'2.Mapa'!N$222</f>
        <v>0</v>
      </c>
      <c r="Q33" s="4">
        <f>'2.Mapa'!O$222</f>
        <v>0</v>
      </c>
      <c r="R33" s="4">
        <f>'2.Mapa'!P$222</f>
        <v>0</v>
      </c>
      <c r="S33" s="4">
        <f>'2.Mapa'!Q$222</f>
        <v>0</v>
      </c>
      <c r="T33" s="4">
        <f>'2.Mapa'!R$222</f>
        <v>0</v>
      </c>
      <c r="U33" s="4">
        <f>'2.Mapa'!S$222</f>
        <v>0</v>
      </c>
      <c r="V33" s="4">
        <f>'2.Mapa'!T$222</f>
        <v>0</v>
      </c>
      <c r="W33" s="4">
        <f>'2.Mapa'!U$222</f>
        <v>0</v>
      </c>
      <c r="X33" s="4">
        <f>'2.Mapa'!V$222</f>
        <v>0</v>
      </c>
      <c r="Y33" s="4">
        <f>'2.Mapa'!W$222</f>
        <v>0</v>
      </c>
      <c r="Z33" s="4">
        <f>'2.Mapa'!X$222</f>
        <v>0</v>
      </c>
      <c r="AA33" s="4">
        <f>'2.Mapa'!Y$222</f>
        <v>0</v>
      </c>
      <c r="AB33" s="4">
        <f>'2.Mapa'!Z$222</f>
        <v>0</v>
      </c>
      <c r="AC33" s="4">
        <f>'2.Mapa'!AA$222</f>
        <v>0</v>
      </c>
      <c r="AD33" s="4">
        <f>'2.Mapa'!AB$222</f>
        <v>0</v>
      </c>
      <c r="AE33" s="4">
        <f>'2.Mapa'!AC$222</f>
        <v>0</v>
      </c>
      <c r="AF33" s="4">
        <f>'2.Mapa'!AD$222</f>
        <v>0</v>
      </c>
      <c r="AG33" s="4">
        <f>'2.Mapa'!AE$222</f>
        <v>0</v>
      </c>
      <c r="AH33" s="4">
        <f>'2.Mapa'!AF$222</f>
        <v>0</v>
      </c>
      <c r="AI33" s="4">
        <f>'2.Mapa'!AG$222</f>
        <v>0</v>
      </c>
      <c r="AJ33" s="4">
        <f>'2.Mapa'!AH$222</f>
        <v>0</v>
      </c>
      <c r="AK33" s="4">
        <f>'2.Mapa'!AI$222</f>
        <v>0</v>
      </c>
      <c r="AL33" s="4">
        <f>'2.Mapa'!AJ$222</f>
        <v>0</v>
      </c>
      <c r="AM33" s="4">
        <f>'2.Mapa'!AK$222</f>
        <v>0</v>
      </c>
      <c r="AN33" s="4">
        <f>'2.Mapa'!AL$222</f>
        <v>0</v>
      </c>
      <c r="AO33" s="4">
        <f>'2.Mapa'!AM$222</f>
        <v>0</v>
      </c>
      <c r="AP33" s="4">
        <f>'2.Mapa'!AN$222</f>
        <v>0</v>
      </c>
      <c r="AQ33" s="4">
        <f>'2.Mapa'!AO$222</f>
        <v>0</v>
      </c>
      <c r="AR33" s="4">
        <f>'2.Mapa'!AP$222</f>
        <v>0</v>
      </c>
      <c r="AS33" s="4">
        <f>'2.Mapa'!AQ$222</f>
        <v>0</v>
      </c>
      <c r="AT33" s="4">
        <f>'2.Mapa'!AR$222</f>
        <v>0</v>
      </c>
      <c r="AU33" s="4">
        <f>'2.Mapa'!AS$222</f>
        <v>0</v>
      </c>
      <c r="AV33" s="4">
        <f>'2.Mapa'!AT$222</f>
        <v>0</v>
      </c>
      <c r="AW33" s="4">
        <f>'2.Mapa'!AU$222</f>
        <v>0</v>
      </c>
      <c r="AX33" s="4">
        <f>'2.Mapa'!AV$222</f>
        <v>0</v>
      </c>
      <c r="AY33" s="4">
        <f>'2.Mapa'!AW$222</f>
        <v>0</v>
      </c>
      <c r="AZ33" s="4">
        <f>'2.Mapa'!AX$222</f>
        <v>0</v>
      </c>
      <c r="BA33" s="4">
        <f>'2.Mapa'!AY$222</f>
        <v>0</v>
      </c>
      <c r="BB33" s="4">
        <f>'2.Mapa'!AZ$222</f>
        <v>0</v>
      </c>
      <c r="BC33" s="4">
        <f>'2.Mapa'!BA$222</f>
        <v>0</v>
      </c>
      <c r="BD33" s="4">
        <f>'2.Mapa'!BB$222</f>
        <v>0</v>
      </c>
      <c r="BE33" s="4">
        <f>'2.Mapa'!BC$222</f>
        <v>0</v>
      </c>
      <c r="BF33" s="4">
        <f>'2.Mapa'!BD$222</f>
        <v>0</v>
      </c>
      <c r="BG33" s="4">
        <f>'2.Mapa'!BE$222</f>
        <v>0</v>
      </c>
      <c r="BH33" s="3"/>
    </row>
    <row r="34" spans="1:60" ht="24.75" customHeight="1" x14ac:dyDescent="0.3">
      <c r="A34" s="19">
        <f t="shared" si="1"/>
        <v>174</v>
      </c>
      <c r="B34" s="1">
        <v>29</v>
      </c>
      <c r="C34" s="4">
        <f>'2.Mapa'!A$228</f>
        <v>0</v>
      </c>
      <c r="D34" s="4">
        <f>'2.Mapa'!B$228</f>
        <v>0</v>
      </c>
      <c r="E34" s="4">
        <f>'2.Mapa'!C$228</f>
        <v>0</v>
      </c>
      <c r="F34" s="4">
        <f>'2.Mapa'!D$228</f>
        <v>0</v>
      </c>
      <c r="G34" s="4">
        <f>'2.Mapa'!E$228</f>
        <v>0</v>
      </c>
      <c r="H34" s="4">
        <f>'2.Mapa'!F$228</f>
        <v>0</v>
      </c>
      <c r="I34" s="4">
        <f>'2.Mapa'!G$228</f>
        <v>0</v>
      </c>
      <c r="J34" s="4">
        <f>'2.Mapa'!H$228</f>
        <v>0</v>
      </c>
      <c r="K34" s="4">
        <f>'2.Mapa'!I$228</f>
        <v>0</v>
      </c>
      <c r="L34" s="4">
        <f>'2.Mapa'!J$228</f>
        <v>0</v>
      </c>
      <c r="M34" s="4">
        <f>'2.Mapa'!K$228</f>
        <v>0</v>
      </c>
      <c r="N34" s="4">
        <f>'2.Mapa'!L$228</f>
        <v>0</v>
      </c>
      <c r="O34" s="4">
        <f>'2.Mapa'!M$228</f>
        <v>0</v>
      </c>
      <c r="P34" s="4">
        <f>'2.Mapa'!N$228</f>
        <v>0</v>
      </c>
      <c r="Q34" s="4">
        <f>'2.Mapa'!O$228</f>
        <v>0</v>
      </c>
      <c r="R34" s="4">
        <f>'2.Mapa'!P$228</f>
        <v>0</v>
      </c>
      <c r="S34" s="4">
        <f>'2.Mapa'!Q$228</f>
        <v>0</v>
      </c>
      <c r="T34" s="4">
        <f>'2.Mapa'!R$228</f>
        <v>0</v>
      </c>
      <c r="U34" s="4">
        <f>'2.Mapa'!S$228</f>
        <v>0</v>
      </c>
      <c r="V34" s="4">
        <f>'2.Mapa'!T$228</f>
        <v>0</v>
      </c>
      <c r="W34" s="4">
        <f>'2.Mapa'!U$228</f>
        <v>0</v>
      </c>
      <c r="X34" s="4">
        <f>'2.Mapa'!V$228</f>
        <v>0</v>
      </c>
      <c r="Y34" s="4">
        <f>'2.Mapa'!W$228</f>
        <v>0</v>
      </c>
      <c r="Z34" s="4">
        <f>'2.Mapa'!X$228</f>
        <v>0</v>
      </c>
      <c r="AA34" s="4">
        <f>'2.Mapa'!Y$228</f>
        <v>0</v>
      </c>
      <c r="AB34" s="4">
        <f>'2.Mapa'!Z$228</f>
        <v>0</v>
      </c>
      <c r="AC34" s="4">
        <f>'2.Mapa'!AA$228</f>
        <v>0</v>
      </c>
      <c r="AD34" s="4">
        <f>'2.Mapa'!AB$228</f>
        <v>0</v>
      </c>
      <c r="AE34" s="4">
        <f>'2.Mapa'!AC$228</f>
        <v>0</v>
      </c>
      <c r="AF34" s="4">
        <f>'2.Mapa'!AD$228</f>
        <v>0</v>
      </c>
      <c r="AG34" s="4">
        <f>'2.Mapa'!AE$228</f>
        <v>0</v>
      </c>
      <c r="AH34" s="4">
        <f>'2.Mapa'!AF$228</f>
        <v>0</v>
      </c>
      <c r="AI34" s="4">
        <f>'2.Mapa'!AG$228</f>
        <v>0</v>
      </c>
      <c r="AJ34" s="4">
        <f>'2.Mapa'!AH$228</f>
        <v>0</v>
      </c>
      <c r="AK34" s="4">
        <f>'2.Mapa'!AI$228</f>
        <v>0</v>
      </c>
      <c r="AL34" s="4">
        <f>'2.Mapa'!AJ$228</f>
        <v>0</v>
      </c>
      <c r="AM34" s="4">
        <f>'2.Mapa'!AK$228</f>
        <v>0</v>
      </c>
      <c r="AN34" s="4">
        <f>'2.Mapa'!AL$228</f>
        <v>0</v>
      </c>
      <c r="AO34" s="4">
        <f>'2.Mapa'!AM$228</f>
        <v>0</v>
      </c>
      <c r="AP34" s="4">
        <f>'2.Mapa'!AN$228</f>
        <v>0</v>
      </c>
      <c r="AQ34" s="4">
        <f>'2.Mapa'!AO$228</f>
        <v>0</v>
      </c>
      <c r="AR34" s="4">
        <f>'2.Mapa'!AP$228</f>
        <v>0</v>
      </c>
      <c r="AS34" s="4">
        <f>'2.Mapa'!AQ$228</f>
        <v>0</v>
      </c>
      <c r="AT34" s="4">
        <f>'2.Mapa'!AR$228</f>
        <v>0</v>
      </c>
      <c r="AU34" s="4">
        <f>'2.Mapa'!AS$228</f>
        <v>0</v>
      </c>
      <c r="AV34" s="4">
        <f>'2.Mapa'!AT$228</f>
        <v>0</v>
      </c>
      <c r="AW34" s="4">
        <f>'2.Mapa'!AU$228</f>
        <v>0</v>
      </c>
      <c r="AX34" s="4">
        <f>'2.Mapa'!AV$228</f>
        <v>0</v>
      </c>
      <c r="AY34" s="4">
        <f>'2.Mapa'!AW$228</f>
        <v>0</v>
      </c>
      <c r="AZ34" s="4">
        <f>'2.Mapa'!AX$228</f>
        <v>0</v>
      </c>
      <c r="BA34" s="4">
        <f>'2.Mapa'!AY$228</f>
        <v>0</v>
      </c>
      <c r="BB34" s="4">
        <f>'2.Mapa'!AZ$228</f>
        <v>0</v>
      </c>
      <c r="BC34" s="4">
        <f>'2.Mapa'!BA$228</f>
        <v>0</v>
      </c>
      <c r="BD34" s="4">
        <f>'2.Mapa'!BB$228</f>
        <v>0</v>
      </c>
      <c r="BE34" s="4">
        <f>'2.Mapa'!BC$228</f>
        <v>0</v>
      </c>
      <c r="BF34" s="4">
        <f>'2.Mapa'!BD$228</f>
        <v>0</v>
      </c>
      <c r="BG34" s="4">
        <f>'2.Mapa'!BE$228</f>
        <v>0</v>
      </c>
      <c r="BH34" s="3"/>
    </row>
    <row r="35" spans="1:60" ht="24.75" customHeight="1" x14ac:dyDescent="0.3">
      <c r="A35" s="19">
        <f t="shared" si="1"/>
        <v>180</v>
      </c>
      <c r="B35" s="1">
        <v>30</v>
      </c>
      <c r="C35" s="4">
        <f>'2.Mapa'!A$234</f>
        <v>0</v>
      </c>
      <c r="D35" s="4">
        <f>'2.Mapa'!B$234</f>
        <v>0</v>
      </c>
      <c r="E35" s="4">
        <f>'2.Mapa'!C$234</f>
        <v>0</v>
      </c>
      <c r="F35" s="4">
        <f>'2.Mapa'!D$234</f>
        <v>0</v>
      </c>
      <c r="G35" s="4">
        <f>'2.Mapa'!E$234</f>
        <v>0</v>
      </c>
      <c r="H35" s="4">
        <f>'2.Mapa'!F$234</f>
        <v>0</v>
      </c>
      <c r="I35" s="4">
        <f>'2.Mapa'!G$234</f>
        <v>0</v>
      </c>
      <c r="J35" s="4">
        <f>'2.Mapa'!H$234</f>
        <v>0</v>
      </c>
      <c r="K35" s="4">
        <f>'2.Mapa'!I$234</f>
        <v>0</v>
      </c>
      <c r="L35" s="4">
        <f>'2.Mapa'!J$234</f>
        <v>0</v>
      </c>
      <c r="M35" s="4">
        <f>'2.Mapa'!K$234</f>
        <v>0</v>
      </c>
      <c r="N35" s="4">
        <f>'2.Mapa'!L$234</f>
        <v>0</v>
      </c>
      <c r="O35" s="4">
        <f>'2.Mapa'!M$234</f>
        <v>0</v>
      </c>
      <c r="P35" s="4">
        <f>'2.Mapa'!N$234</f>
        <v>0</v>
      </c>
      <c r="Q35" s="4">
        <f>'2.Mapa'!O$234</f>
        <v>0</v>
      </c>
      <c r="R35" s="4">
        <f>'2.Mapa'!P$234</f>
        <v>0</v>
      </c>
      <c r="S35" s="4">
        <f>'2.Mapa'!Q$234</f>
        <v>0</v>
      </c>
      <c r="T35" s="4">
        <f>'2.Mapa'!R$234</f>
        <v>0</v>
      </c>
      <c r="U35" s="4">
        <f>'2.Mapa'!S$234</f>
        <v>0</v>
      </c>
      <c r="V35" s="4">
        <f>'2.Mapa'!T$234</f>
        <v>0</v>
      </c>
      <c r="W35" s="4">
        <f>'2.Mapa'!U$234</f>
        <v>0</v>
      </c>
      <c r="X35" s="4">
        <f>'2.Mapa'!V$234</f>
        <v>0</v>
      </c>
      <c r="Y35" s="4">
        <f>'2.Mapa'!W$234</f>
        <v>0</v>
      </c>
      <c r="Z35" s="4">
        <f>'2.Mapa'!X$234</f>
        <v>0</v>
      </c>
      <c r="AA35" s="4">
        <f>'2.Mapa'!Y$234</f>
        <v>0</v>
      </c>
      <c r="AB35" s="4">
        <f>'2.Mapa'!Z$234</f>
        <v>0</v>
      </c>
      <c r="AC35" s="4">
        <f>'2.Mapa'!AA$234</f>
        <v>0</v>
      </c>
      <c r="AD35" s="4">
        <f>'2.Mapa'!AB$234</f>
        <v>0</v>
      </c>
      <c r="AE35" s="4">
        <f>'2.Mapa'!AC$234</f>
        <v>0</v>
      </c>
      <c r="AF35" s="4">
        <f>'2.Mapa'!AD$234</f>
        <v>0</v>
      </c>
      <c r="AG35" s="4">
        <f>'2.Mapa'!AE$234</f>
        <v>0</v>
      </c>
      <c r="AH35" s="4">
        <f>'2.Mapa'!AF$234</f>
        <v>0</v>
      </c>
      <c r="AI35" s="4">
        <f>'2.Mapa'!AG$234</f>
        <v>0</v>
      </c>
      <c r="AJ35" s="4">
        <f>'2.Mapa'!AH$234</f>
        <v>0</v>
      </c>
      <c r="AK35" s="4">
        <f>'2.Mapa'!AI$234</f>
        <v>0</v>
      </c>
      <c r="AL35" s="4">
        <f>'2.Mapa'!AJ$234</f>
        <v>0</v>
      </c>
      <c r="AM35" s="4">
        <f>'2.Mapa'!AK$234</f>
        <v>0</v>
      </c>
      <c r="AN35" s="4">
        <f>'2.Mapa'!AL$234</f>
        <v>0</v>
      </c>
      <c r="AO35" s="4">
        <f>'2.Mapa'!AM$234</f>
        <v>0</v>
      </c>
      <c r="AP35" s="4">
        <f>'2.Mapa'!AN$234</f>
        <v>0</v>
      </c>
      <c r="AQ35" s="4">
        <f>'2.Mapa'!AO$234</f>
        <v>0</v>
      </c>
      <c r="AR35" s="4">
        <f>'2.Mapa'!AP$234</f>
        <v>0</v>
      </c>
      <c r="AS35" s="4">
        <f>'2.Mapa'!AQ$234</f>
        <v>0</v>
      </c>
      <c r="AT35" s="4">
        <f>'2.Mapa'!AR$234</f>
        <v>0</v>
      </c>
      <c r="AU35" s="4">
        <f>'2.Mapa'!AS$234</f>
        <v>0</v>
      </c>
      <c r="AV35" s="4">
        <f>'2.Mapa'!AT$234</f>
        <v>0</v>
      </c>
      <c r="AW35" s="4">
        <f>'2.Mapa'!AU$234</f>
        <v>0</v>
      </c>
      <c r="AX35" s="4">
        <f>'2.Mapa'!AV$234</f>
        <v>0</v>
      </c>
      <c r="AY35" s="4">
        <f>'2.Mapa'!AW$234</f>
        <v>0</v>
      </c>
      <c r="AZ35" s="4">
        <f>'2.Mapa'!AX$234</f>
        <v>0</v>
      </c>
      <c r="BA35" s="4">
        <f>'2.Mapa'!AY$234</f>
        <v>0</v>
      </c>
      <c r="BB35" s="4">
        <f>'2.Mapa'!AZ$234</f>
        <v>0</v>
      </c>
      <c r="BC35" s="4">
        <f>'2.Mapa'!BA$234</f>
        <v>0</v>
      </c>
      <c r="BD35" s="4">
        <f>'2.Mapa'!BB$234</f>
        <v>0</v>
      </c>
      <c r="BE35" s="4">
        <f>'2.Mapa'!BC$234</f>
        <v>0</v>
      </c>
      <c r="BF35" s="4">
        <f>'2.Mapa'!BD$234</f>
        <v>0</v>
      </c>
      <c r="BG35" s="4">
        <f>'2.Mapa'!BE$234</f>
        <v>0</v>
      </c>
      <c r="BH35" s="3"/>
    </row>
    <row r="36" spans="1:60" ht="24.75" customHeight="1" x14ac:dyDescent="0.3">
      <c r="A36" s="19">
        <f t="shared" si="1"/>
        <v>186</v>
      </c>
      <c r="B36" s="1">
        <v>31</v>
      </c>
      <c r="C36" s="4">
        <f>'2.Mapa'!A$240</f>
        <v>0</v>
      </c>
      <c r="D36" s="4">
        <f>'2.Mapa'!B$240</f>
        <v>0</v>
      </c>
      <c r="E36" s="4">
        <f>'2.Mapa'!C$240</f>
        <v>0</v>
      </c>
      <c r="F36" s="4">
        <f>'2.Mapa'!D$240</f>
        <v>0</v>
      </c>
      <c r="G36" s="4">
        <f>'2.Mapa'!E$240</f>
        <v>0</v>
      </c>
      <c r="H36" s="4">
        <f>'2.Mapa'!F$240</f>
        <v>0</v>
      </c>
      <c r="I36" s="4">
        <f>'2.Mapa'!G$240</f>
        <v>0</v>
      </c>
      <c r="J36" s="4">
        <f>'2.Mapa'!H$240</f>
        <v>0</v>
      </c>
      <c r="K36" s="4">
        <f>'2.Mapa'!I$240</f>
        <v>0</v>
      </c>
      <c r="L36" s="4">
        <f>'2.Mapa'!J$240</f>
        <v>0</v>
      </c>
      <c r="M36" s="4">
        <f>'2.Mapa'!K$240</f>
        <v>0</v>
      </c>
      <c r="N36" s="4">
        <f>'2.Mapa'!L$240</f>
        <v>0</v>
      </c>
      <c r="O36" s="4">
        <f>'2.Mapa'!M$240</f>
        <v>0</v>
      </c>
      <c r="P36" s="4">
        <f>'2.Mapa'!N$240</f>
        <v>0</v>
      </c>
      <c r="Q36" s="4">
        <f>'2.Mapa'!O$240</f>
        <v>0</v>
      </c>
      <c r="R36" s="4">
        <f>'2.Mapa'!P$240</f>
        <v>0</v>
      </c>
      <c r="S36" s="4">
        <f>'2.Mapa'!Q$240</f>
        <v>0</v>
      </c>
      <c r="T36" s="4">
        <f>'2.Mapa'!R$240</f>
        <v>0</v>
      </c>
      <c r="U36" s="4">
        <f>'2.Mapa'!S$240</f>
        <v>0</v>
      </c>
      <c r="V36" s="4">
        <f>'2.Mapa'!T$240</f>
        <v>0</v>
      </c>
      <c r="W36" s="4">
        <f>'2.Mapa'!U$240</f>
        <v>0</v>
      </c>
      <c r="X36" s="4">
        <f>'2.Mapa'!V$240</f>
        <v>0</v>
      </c>
      <c r="Y36" s="4">
        <f>'2.Mapa'!W$240</f>
        <v>0</v>
      </c>
      <c r="Z36" s="4">
        <f>'2.Mapa'!X$240</f>
        <v>0</v>
      </c>
      <c r="AA36" s="4">
        <f>'2.Mapa'!Y$240</f>
        <v>0</v>
      </c>
      <c r="AB36" s="4">
        <f>'2.Mapa'!Z$240</f>
        <v>0</v>
      </c>
      <c r="AC36" s="4">
        <f>'2.Mapa'!AA$240</f>
        <v>0</v>
      </c>
      <c r="AD36" s="4">
        <f>'2.Mapa'!AB$240</f>
        <v>0</v>
      </c>
      <c r="AE36" s="4">
        <f>'2.Mapa'!AC$240</f>
        <v>0</v>
      </c>
      <c r="AF36" s="4">
        <f>'2.Mapa'!AD$240</f>
        <v>0</v>
      </c>
      <c r="AG36" s="4">
        <f>'2.Mapa'!AE$240</f>
        <v>0</v>
      </c>
      <c r="AH36" s="4">
        <f>'2.Mapa'!AF$240</f>
        <v>0</v>
      </c>
      <c r="AI36" s="4">
        <f>'2.Mapa'!AG$240</f>
        <v>0</v>
      </c>
      <c r="AJ36" s="4">
        <f>'2.Mapa'!AH$240</f>
        <v>0</v>
      </c>
      <c r="AK36" s="4">
        <f>'2.Mapa'!AI$240</f>
        <v>0</v>
      </c>
      <c r="AL36" s="4">
        <f>'2.Mapa'!AJ$240</f>
        <v>0</v>
      </c>
      <c r="AM36" s="4">
        <f>'2.Mapa'!AK$240</f>
        <v>0</v>
      </c>
      <c r="AN36" s="4">
        <f>'2.Mapa'!AL$240</f>
        <v>0</v>
      </c>
      <c r="AO36" s="4">
        <f>'2.Mapa'!AM$240</f>
        <v>0</v>
      </c>
      <c r="AP36" s="4">
        <f>'2.Mapa'!AN$240</f>
        <v>0</v>
      </c>
      <c r="AQ36" s="4">
        <f>'2.Mapa'!AO$240</f>
        <v>0</v>
      </c>
      <c r="AR36" s="4">
        <f>'2.Mapa'!AP$240</f>
        <v>0</v>
      </c>
      <c r="AS36" s="4">
        <f>'2.Mapa'!AQ$240</f>
        <v>0</v>
      </c>
      <c r="AT36" s="4">
        <f>'2.Mapa'!AR$240</f>
        <v>0</v>
      </c>
      <c r="AU36" s="4">
        <f>'2.Mapa'!AS$240</f>
        <v>0</v>
      </c>
      <c r="AV36" s="4">
        <f>'2.Mapa'!AT$240</f>
        <v>0</v>
      </c>
      <c r="AW36" s="4">
        <f>'2.Mapa'!AU$240</f>
        <v>0</v>
      </c>
      <c r="AX36" s="4">
        <f>'2.Mapa'!AV$240</f>
        <v>0</v>
      </c>
      <c r="AY36" s="4">
        <f>'2.Mapa'!AW$240</f>
        <v>0</v>
      </c>
      <c r="AZ36" s="4">
        <f>'2.Mapa'!AX$240</f>
        <v>0</v>
      </c>
      <c r="BA36" s="4">
        <f>'2.Mapa'!AY$240</f>
        <v>0</v>
      </c>
      <c r="BB36" s="4">
        <f>'2.Mapa'!AZ$240</f>
        <v>0</v>
      </c>
      <c r="BC36" s="4">
        <f>'2.Mapa'!BA$240</f>
        <v>0</v>
      </c>
      <c r="BD36" s="4">
        <f>'2.Mapa'!BB$240</f>
        <v>0</v>
      </c>
      <c r="BE36" s="4">
        <f>'2.Mapa'!BC$240</f>
        <v>0</v>
      </c>
      <c r="BF36" s="4">
        <f>'2.Mapa'!BD$240</f>
        <v>0</v>
      </c>
      <c r="BG36" s="4">
        <f>'2.Mapa'!BE$240</f>
        <v>0</v>
      </c>
      <c r="BH36" s="3"/>
    </row>
    <row r="37" spans="1:60" ht="24.75" customHeight="1" x14ac:dyDescent="0.3">
      <c r="A37" s="19">
        <f t="shared" si="1"/>
        <v>192</v>
      </c>
      <c r="B37" s="1">
        <v>32</v>
      </c>
      <c r="C37" s="4">
        <f>'2.Mapa'!A$246</f>
        <v>0</v>
      </c>
      <c r="D37" s="4">
        <f>'2.Mapa'!B$246</f>
        <v>0</v>
      </c>
      <c r="E37" s="4">
        <f>'2.Mapa'!C$246</f>
        <v>0</v>
      </c>
      <c r="F37" s="4">
        <f>'2.Mapa'!D$246</f>
        <v>0</v>
      </c>
      <c r="G37" s="4">
        <f>'2.Mapa'!E$246</f>
        <v>0</v>
      </c>
      <c r="H37" s="4">
        <f>'2.Mapa'!F$246</f>
        <v>0</v>
      </c>
      <c r="I37" s="4">
        <f>'2.Mapa'!G$246</f>
        <v>0</v>
      </c>
      <c r="J37" s="4">
        <f>'2.Mapa'!H$246</f>
        <v>0</v>
      </c>
      <c r="K37" s="4">
        <f>'2.Mapa'!I$246</f>
        <v>0</v>
      </c>
      <c r="L37" s="4">
        <f>'2.Mapa'!J$246</f>
        <v>0</v>
      </c>
      <c r="M37" s="4">
        <f>'2.Mapa'!K$246</f>
        <v>0</v>
      </c>
      <c r="N37" s="4">
        <f>'2.Mapa'!L$246</f>
        <v>0</v>
      </c>
      <c r="O37" s="4">
        <f>'2.Mapa'!M$246</f>
        <v>0</v>
      </c>
      <c r="P37" s="4">
        <f>'2.Mapa'!N$246</f>
        <v>0</v>
      </c>
      <c r="Q37" s="4">
        <f>'2.Mapa'!O$246</f>
        <v>0</v>
      </c>
      <c r="R37" s="4">
        <f>'2.Mapa'!P$246</f>
        <v>0</v>
      </c>
      <c r="S37" s="4">
        <f>'2.Mapa'!Q$246</f>
        <v>0</v>
      </c>
      <c r="T37" s="4">
        <f>'2.Mapa'!R$246</f>
        <v>0</v>
      </c>
      <c r="U37" s="4">
        <f>'2.Mapa'!S$246</f>
        <v>0</v>
      </c>
      <c r="V37" s="4">
        <f>'2.Mapa'!T$246</f>
        <v>0</v>
      </c>
      <c r="W37" s="4">
        <f>'2.Mapa'!U$246</f>
        <v>0</v>
      </c>
      <c r="X37" s="4">
        <f>'2.Mapa'!V$246</f>
        <v>0</v>
      </c>
      <c r="Y37" s="4">
        <f>'2.Mapa'!W$246</f>
        <v>0</v>
      </c>
      <c r="Z37" s="4">
        <f>'2.Mapa'!X$246</f>
        <v>0</v>
      </c>
      <c r="AA37" s="4">
        <f>'2.Mapa'!Y$246</f>
        <v>0</v>
      </c>
      <c r="AB37" s="4">
        <f>'2.Mapa'!Z$246</f>
        <v>0</v>
      </c>
      <c r="AC37" s="4">
        <f>'2.Mapa'!AA$246</f>
        <v>0</v>
      </c>
      <c r="AD37" s="4">
        <f>'2.Mapa'!AB$246</f>
        <v>0</v>
      </c>
      <c r="AE37" s="4">
        <f>'2.Mapa'!AC$246</f>
        <v>0</v>
      </c>
      <c r="AF37" s="4">
        <f>'2.Mapa'!AD$246</f>
        <v>0</v>
      </c>
      <c r="AG37" s="4">
        <f>'2.Mapa'!AE$246</f>
        <v>0</v>
      </c>
      <c r="AH37" s="4">
        <f>'2.Mapa'!AF$246</f>
        <v>0</v>
      </c>
      <c r="AI37" s="4">
        <f>'2.Mapa'!AG$246</f>
        <v>0</v>
      </c>
      <c r="AJ37" s="4">
        <f>'2.Mapa'!AH$246</f>
        <v>0</v>
      </c>
      <c r="AK37" s="4">
        <f>'2.Mapa'!AI$246</f>
        <v>0</v>
      </c>
      <c r="AL37" s="4">
        <f>'2.Mapa'!AJ$246</f>
        <v>0</v>
      </c>
      <c r="AM37" s="4">
        <f>'2.Mapa'!AK$246</f>
        <v>0</v>
      </c>
      <c r="AN37" s="4">
        <f>'2.Mapa'!AL$246</f>
        <v>0</v>
      </c>
      <c r="AO37" s="4">
        <f>'2.Mapa'!AM$246</f>
        <v>0</v>
      </c>
      <c r="AP37" s="4">
        <f>'2.Mapa'!AN$246</f>
        <v>0</v>
      </c>
      <c r="AQ37" s="4">
        <f>'2.Mapa'!AO$246</f>
        <v>0</v>
      </c>
      <c r="AR37" s="4">
        <f>'2.Mapa'!AP$246</f>
        <v>0</v>
      </c>
      <c r="AS37" s="4">
        <f>'2.Mapa'!AQ$246</f>
        <v>0</v>
      </c>
      <c r="AT37" s="4">
        <f>'2.Mapa'!AR$246</f>
        <v>0</v>
      </c>
      <c r="AU37" s="4">
        <f>'2.Mapa'!AS$246</f>
        <v>0</v>
      </c>
      <c r="AV37" s="4">
        <f>'2.Mapa'!AT$246</f>
        <v>0</v>
      </c>
      <c r="AW37" s="4">
        <f>'2.Mapa'!AU$246</f>
        <v>0</v>
      </c>
      <c r="AX37" s="4">
        <f>'2.Mapa'!AV$246</f>
        <v>0</v>
      </c>
      <c r="AY37" s="4">
        <f>'2.Mapa'!AW$246</f>
        <v>0</v>
      </c>
      <c r="AZ37" s="4">
        <f>'2.Mapa'!AX$246</f>
        <v>0</v>
      </c>
      <c r="BA37" s="4">
        <f>'2.Mapa'!AY$246</f>
        <v>0</v>
      </c>
      <c r="BB37" s="4">
        <f>'2.Mapa'!AZ$246</f>
        <v>0</v>
      </c>
      <c r="BC37" s="4">
        <f>'2.Mapa'!BA$246</f>
        <v>0</v>
      </c>
      <c r="BD37" s="4">
        <f>'2.Mapa'!BB$246</f>
        <v>0</v>
      </c>
      <c r="BE37" s="4">
        <f>'2.Mapa'!BC$246</f>
        <v>0</v>
      </c>
      <c r="BF37" s="4">
        <f>'2.Mapa'!BD$246</f>
        <v>0</v>
      </c>
      <c r="BG37" s="4">
        <f>'2.Mapa'!BE$246</f>
        <v>0</v>
      </c>
      <c r="BH37" s="3"/>
    </row>
    <row r="38" spans="1:60" ht="24.75" customHeight="1" x14ac:dyDescent="0.3">
      <c r="A38" s="19">
        <f t="shared" si="1"/>
        <v>198</v>
      </c>
      <c r="B38" s="1">
        <v>33</v>
      </c>
      <c r="C38" s="4">
        <f>'2.Mapa'!A$252</f>
        <v>0</v>
      </c>
      <c r="D38" s="4">
        <f>'2.Mapa'!B$252</f>
        <v>0</v>
      </c>
      <c r="E38" s="4">
        <f>'2.Mapa'!C$252</f>
        <v>0</v>
      </c>
      <c r="F38" s="4">
        <f>'2.Mapa'!D$252</f>
        <v>0</v>
      </c>
      <c r="G38" s="4">
        <f>'2.Mapa'!E$252</f>
        <v>0</v>
      </c>
      <c r="H38" s="4">
        <f>'2.Mapa'!F$252</f>
        <v>0</v>
      </c>
      <c r="I38" s="4">
        <f>'2.Mapa'!G$252</f>
        <v>0</v>
      </c>
      <c r="J38" s="4">
        <f>'2.Mapa'!H$252</f>
        <v>0</v>
      </c>
      <c r="K38" s="4">
        <f>'2.Mapa'!I$252</f>
        <v>0</v>
      </c>
      <c r="L38" s="4">
        <f>'2.Mapa'!J$252</f>
        <v>0</v>
      </c>
      <c r="M38" s="4">
        <f>'2.Mapa'!K$252</f>
        <v>0</v>
      </c>
      <c r="N38" s="4">
        <f>'2.Mapa'!L$252</f>
        <v>0</v>
      </c>
      <c r="O38" s="4">
        <f>'2.Mapa'!M$252</f>
        <v>0</v>
      </c>
      <c r="P38" s="4">
        <f>'2.Mapa'!N$252</f>
        <v>0</v>
      </c>
      <c r="Q38" s="4">
        <f>'2.Mapa'!O$252</f>
        <v>0</v>
      </c>
      <c r="R38" s="4">
        <f>'2.Mapa'!P$252</f>
        <v>0</v>
      </c>
      <c r="S38" s="4">
        <f>'2.Mapa'!Q$252</f>
        <v>0</v>
      </c>
      <c r="T38" s="4">
        <f>'2.Mapa'!R$252</f>
        <v>0</v>
      </c>
      <c r="U38" s="4">
        <f>'2.Mapa'!S$252</f>
        <v>0</v>
      </c>
      <c r="V38" s="4">
        <f>'2.Mapa'!T$252</f>
        <v>0</v>
      </c>
      <c r="W38" s="4">
        <f>'2.Mapa'!U$252</f>
        <v>0</v>
      </c>
      <c r="X38" s="4">
        <f>'2.Mapa'!V$252</f>
        <v>0</v>
      </c>
      <c r="Y38" s="4">
        <f>'2.Mapa'!W$252</f>
        <v>0</v>
      </c>
      <c r="Z38" s="4">
        <f>'2.Mapa'!X$252</f>
        <v>0</v>
      </c>
      <c r="AA38" s="4">
        <f>'2.Mapa'!Y$252</f>
        <v>0</v>
      </c>
      <c r="AB38" s="4">
        <f>'2.Mapa'!Z$252</f>
        <v>0</v>
      </c>
      <c r="AC38" s="4">
        <f>'2.Mapa'!AA$252</f>
        <v>0</v>
      </c>
      <c r="AD38" s="4">
        <f>'2.Mapa'!AB$252</f>
        <v>0</v>
      </c>
      <c r="AE38" s="4">
        <f>'2.Mapa'!AC$252</f>
        <v>0</v>
      </c>
      <c r="AF38" s="4">
        <f>'2.Mapa'!AD$252</f>
        <v>0</v>
      </c>
      <c r="AG38" s="4">
        <f>'2.Mapa'!AE$252</f>
        <v>0</v>
      </c>
      <c r="AH38" s="4">
        <f>'2.Mapa'!AF$252</f>
        <v>0</v>
      </c>
      <c r="AI38" s="4">
        <f>'2.Mapa'!AG$252</f>
        <v>0</v>
      </c>
      <c r="AJ38" s="4">
        <f>'2.Mapa'!AH$252</f>
        <v>0</v>
      </c>
      <c r="AK38" s="4">
        <f>'2.Mapa'!AI$252</f>
        <v>0</v>
      </c>
      <c r="AL38" s="4">
        <f>'2.Mapa'!AJ$252</f>
        <v>0</v>
      </c>
      <c r="AM38" s="4">
        <f>'2.Mapa'!AK$252</f>
        <v>0</v>
      </c>
      <c r="AN38" s="4">
        <f>'2.Mapa'!AL$252</f>
        <v>0</v>
      </c>
      <c r="AO38" s="4">
        <f>'2.Mapa'!AM$252</f>
        <v>0</v>
      </c>
      <c r="AP38" s="4">
        <f>'2.Mapa'!AN$252</f>
        <v>0</v>
      </c>
      <c r="AQ38" s="4">
        <f>'2.Mapa'!AO$252</f>
        <v>0</v>
      </c>
      <c r="AR38" s="4">
        <f>'2.Mapa'!AP$252</f>
        <v>0</v>
      </c>
      <c r="AS38" s="4">
        <f>'2.Mapa'!AQ$252</f>
        <v>0</v>
      </c>
      <c r="AT38" s="4">
        <f>'2.Mapa'!AR$252</f>
        <v>0</v>
      </c>
      <c r="AU38" s="4">
        <f>'2.Mapa'!AS$252</f>
        <v>0</v>
      </c>
      <c r="AV38" s="4">
        <f>'2.Mapa'!AT$252</f>
        <v>0</v>
      </c>
      <c r="AW38" s="4">
        <f>'2.Mapa'!AU$252</f>
        <v>0</v>
      </c>
      <c r="AX38" s="4">
        <f>'2.Mapa'!AV$252</f>
        <v>0</v>
      </c>
      <c r="AY38" s="4">
        <f>'2.Mapa'!AW$252</f>
        <v>0</v>
      </c>
      <c r="AZ38" s="4">
        <f>'2.Mapa'!AX$252</f>
        <v>0</v>
      </c>
      <c r="BA38" s="4">
        <f>'2.Mapa'!AY$252</f>
        <v>0</v>
      </c>
      <c r="BB38" s="4">
        <f>'2.Mapa'!AZ$252</f>
        <v>0</v>
      </c>
      <c r="BC38" s="4">
        <f>'2.Mapa'!BA$252</f>
        <v>0</v>
      </c>
      <c r="BD38" s="4">
        <f>'2.Mapa'!BB$252</f>
        <v>0</v>
      </c>
      <c r="BE38" s="4">
        <f>'2.Mapa'!BC$252</f>
        <v>0</v>
      </c>
      <c r="BF38" s="4">
        <f>'2.Mapa'!BD$252</f>
        <v>0</v>
      </c>
      <c r="BG38" s="4">
        <f>'2.Mapa'!BE$252</f>
        <v>0</v>
      </c>
      <c r="BH38" s="3"/>
    </row>
    <row r="39" spans="1:60" ht="24.75" customHeight="1" x14ac:dyDescent="0.3">
      <c r="A39" s="19">
        <f t="shared" si="1"/>
        <v>204</v>
      </c>
      <c r="B39" s="1">
        <v>34</v>
      </c>
      <c r="C39" s="4">
        <f>'2.Mapa'!A$258</f>
        <v>0</v>
      </c>
      <c r="D39" s="4">
        <f>'2.Mapa'!B$258</f>
        <v>0</v>
      </c>
      <c r="E39" s="4">
        <f>'2.Mapa'!C$258</f>
        <v>0</v>
      </c>
      <c r="F39" s="4">
        <f>'2.Mapa'!D$258</f>
        <v>0</v>
      </c>
      <c r="G39" s="4">
        <f>'2.Mapa'!E$258</f>
        <v>0</v>
      </c>
      <c r="H39" s="4">
        <f>'2.Mapa'!F$258</f>
        <v>0</v>
      </c>
      <c r="I39" s="4">
        <f>'2.Mapa'!G$258</f>
        <v>0</v>
      </c>
      <c r="J39" s="4">
        <f>'2.Mapa'!H$258</f>
        <v>0</v>
      </c>
      <c r="K39" s="4">
        <f>'2.Mapa'!I$258</f>
        <v>0</v>
      </c>
      <c r="L39" s="4">
        <f>'2.Mapa'!J$258</f>
        <v>0</v>
      </c>
      <c r="M39" s="4">
        <f>'2.Mapa'!K$258</f>
        <v>0</v>
      </c>
      <c r="N39" s="4">
        <f>'2.Mapa'!L$258</f>
        <v>0</v>
      </c>
      <c r="O39" s="4">
        <f>'2.Mapa'!M$258</f>
        <v>0</v>
      </c>
      <c r="P39" s="4">
        <f>'2.Mapa'!N$258</f>
        <v>0</v>
      </c>
      <c r="Q39" s="4">
        <f>'2.Mapa'!O$258</f>
        <v>0</v>
      </c>
      <c r="R39" s="4">
        <f>'2.Mapa'!P$258</f>
        <v>0</v>
      </c>
      <c r="S39" s="4">
        <f>'2.Mapa'!Q$258</f>
        <v>0</v>
      </c>
      <c r="T39" s="4">
        <f>'2.Mapa'!R$258</f>
        <v>0</v>
      </c>
      <c r="U39" s="4">
        <f>'2.Mapa'!S$258</f>
        <v>0</v>
      </c>
      <c r="V39" s="4">
        <f>'2.Mapa'!T$258</f>
        <v>0</v>
      </c>
      <c r="W39" s="4">
        <f>'2.Mapa'!U$258</f>
        <v>0</v>
      </c>
      <c r="X39" s="4">
        <f>'2.Mapa'!V$258</f>
        <v>0</v>
      </c>
      <c r="Y39" s="4">
        <f>'2.Mapa'!W$258</f>
        <v>0</v>
      </c>
      <c r="Z39" s="4">
        <f>'2.Mapa'!X$258</f>
        <v>0</v>
      </c>
      <c r="AA39" s="4">
        <f>'2.Mapa'!Y$258</f>
        <v>0</v>
      </c>
      <c r="AB39" s="4">
        <f>'2.Mapa'!Z$258</f>
        <v>0</v>
      </c>
      <c r="AC39" s="4">
        <f>'2.Mapa'!AA$258</f>
        <v>0</v>
      </c>
      <c r="AD39" s="4">
        <f>'2.Mapa'!AB$258</f>
        <v>0</v>
      </c>
      <c r="AE39" s="4">
        <f>'2.Mapa'!AC$258</f>
        <v>0</v>
      </c>
      <c r="AF39" s="4">
        <f>'2.Mapa'!AD$258</f>
        <v>0</v>
      </c>
      <c r="AG39" s="4">
        <f>'2.Mapa'!AE$258</f>
        <v>0</v>
      </c>
      <c r="AH39" s="4">
        <f>'2.Mapa'!AF$258</f>
        <v>0</v>
      </c>
      <c r="AI39" s="4">
        <f>'2.Mapa'!AG$258</f>
        <v>0</v>
      </c>
      <c r="AJ39" s="4">
        <f>'2.Mapa'!AH$258</f>
        <v>0</v>
      </c>
      <c r="AK39" s="4">
        <f>'2.Mapa'!AI$258</f>
        <v>0</v>
      </c>
      <c r="AL39" s="4">
        <f>'2.Mapa'!AJ$258</f>
        <v>0</v>
      </c>
      <c r="AM39" s="4">
        <f>'2.Mapa'!AK$258</f>
        <v>0</v>
      </c>
      <c r="AN39" s="4">
        <f>'2.Mapa'!AL$258</f>
        <v>0</v>
      </c>
      <c r="AO39" s="4">
        <f>'2.Mapa'!AM$258</f>
        <v>0</v>
      </c>
      <c r="AP39" s="4">
        <f>'2.Mapa'!AN$258</f>
        <v>0</v>
      </c>
      <c r="AQ39" s="4">
        <f>'2.Mapa'!AO$258</f>
        <v>0</v>
      </c>
      <c r="AR39" s="4">
        <f>'2.Mapa'!AP$258</f>
        <v>0</v>
      </c>
      <c r="AS39" s="4">
        <f>'2.Mapa'!AQ$258</f>
        <v>0</v>
      </c>
      <c r="AT39" s="4">
        <f>'2.Mapa'!AR$258</f>
        <v>0</v>
      </c>
      <c r="AU39" s="4">
        <f>'2.Mapa'!AS$258</f>
        <v>0</v>
      </c>
      <c r="AV39" s="4">
        <f>'2.Mapa'!AT$258</f>
        <v>0</v>
      </c>
      <c r="AW39" s="4">
        <f>'2.Mapa'!AU$258</f>
        <v>0</v>
      </c>
      <c r="AX39" s="4">
        <f>'2.Mapa'!AV$258</f>
        <v>0</v>
      </c>
      <c r="AY39" s="4">
        <f>'2.Mapa'!AW$258</f>
        <v>0</v>
      </c>
      <c r="AZ39" s="4">
        <f>'2.Mapa'!AX$258</f>
        <v>0</v>
      </c>
      <c r="BA39" s="4">
        <f>'2.Mapa'!AY$258</f>
        <v>0</v>
      </c>
      <c r="BB39" s="4">
        <f>'2.Mapa'!AZ$258</f>
        <v>0</v>
      </c>
      <c r="BC39" s="4">
        <f>'2.Mapa'!BA$258</f>
        <v>0</v>
      </c>
      <c r="BD39" s="4">
        <f>'2.Mapa'!BB$258</f>
        <v>0</v>
      </c>
      <c r="BE39" s="4">
        <f>'2.Mapa'!BC$258</f>
        <v>0</v>
      </c>
      <c r="BF39" s="4">
        <f>'2.Mapa'!BD$258</f>
        <v>0</v>
      </c>
      <c r="BG39" s="4">
        <f>'2.Mapa'!BE$258</f>
        <v>0</v>
      </c>
      <c r="BH39" s="3"/>
    </row>
    <row r="40" spans="1:60" ht="24.75" customHeight="1" x14ac:dyDescent="0.3">
      <c r="A40" s="19">
        <f t="shared" si="1"/>
        <v>210</v>
      </c>
      <c r="B40" s="1">
        <v>35</v>
      </c>
      <c r="C40" s="4">
        <f>'2.Mapa'!A$264</f>
        <v>0</v>
      </c>
      <c r="D40" s="4">
        <f>'2.Mapa'!B$264</f>
        <v>0</v>
      </c>
      <c r="E40" s="4">
        <f>'2.Mapa'!C$264</f>
        <v>0</v>
      </c>
      <c r="F40" s="4">
        <f>'2.Mapa'!D$264</f>
        <v>0</v>
      </c>
      <c r="G40" s="4">
        <f>'2.Mapa'!E$264</f>
        <v>0</v>
      </c>
      <c r="H40" s="4">
        <f>'2.Mapa'!F$264</f>
        <v>0</v>
      </c>
      <c r="I40" s="4">
        <f>'2.Mapa'!G$264</f>
        <v>0</v>
      </c>
      <c r="J40" s="4">
        <f>'2.Mapa'!H$264</f>
        <v>0</v>
      </c>
      <c r="K40" s="4">
        <f>'2.Mapa'!I$264</f>
        <v>0</v>
      </c>
      <c r="L40" s="4">
        <f>'2.Mapa'!J$264</f>
        <v>0</v>
      </c>
      <c r="M40" s="4">
        <f>'2.Mapa'!K$264</f>
        <v>0</v>
      </c>
      <c r="N40" s="4">
        <f>'2.Mapa'!L$264</f>
        <v>0</v>
      </c>
      <c r="O40" s="4">
        <f>'2.Mapa'!M$264</f>
        <v>0</v>
      </c>
      <c r="P40" s="4">
        <f>'2.Mapa'!N$264</f>
        <v>0</v>
      </c>
      <c r="Q40" s="4">
        <f>'2.Mapa'!O$264</f>
        <v>0</v>
      </c>
      <c r="R40" s="4">
        <f>'2.Mapa'!P$264</f>
        <v>0</v>
      </c>
      <c r="S40" s="4">
        <f>'2.Mapa'!Q$264</f>
        <v>0</v>
      </c>
      <c r="T40" s="4">
        <f>'2.Mapa'!R$264</f>
        <v>0</v>
      </c>
      <c r="U40" s="4">
        <f>'2.Mapa'!S$264</f>
        <v>0</v>
      </c>
      <c r="V40" s="4">
        <f>'2.Mapa'!T$264</f>
        <v>0</v>
      </c>
      <c r="W40" s="4">
        <f>'2.Mapa'!U$264</f>
        <v>0</v>
      </c>
      <c r="X40" s="4">
        <f>'2.Mapa'!V$264</f>
        <v>0</v>
      </c>
      <c r="Y40" s="4">
        <f>'2.Mapa'!W$264</f>
        <v>0</v>
      </c>
      <c r="Z40" s="4">
        <f>'2.Mapa'!X$264</f>
        <v>0</v>
      </c>
      <c r="AA40" s="4">
        <f>'2.Mapa'!Y$264</f>
        <v>0</v>
      </c>
      <c r="AB40" s="4">
        <f>'2.Mapa'!Z$264</f>
        <v>0</v>
      </c>
      <c r="AC40" s="4">
        <f>'2.Mapa'!AA$264</f>
        <v>0</v>
      </c>
      <c r="AD40" s="4">
        <f>'2.Mapa'!AB$264</f>
        <v>0</v>
      </c>
      <c r="AE40" s="4">
        <f>'2.Mapa'!AC$264</f>
        <v>0</v>
      </c>
      <c r="AF40" s="4">
        <f>'2.Mapa'!AD$264</f>
        <v>0</v>
      </c>
      <c r="AG40" s="4">
        <f>'2.Mapa'!AE$264</f>
        <v>0</v>
      </c>
      <c r="AH40" s="4">
        <f>'2.Mapa'!AF$264</f>
        <v>0</v>
      </c>
      <c r="AI40" s="4">
        <f>'2.Mapa'!AG$264</f>
        <v>0</v>
      </c>
      <c r="AJ40" s="4">
        <f>'2.Mapa'!AH$264</f>
        <v>0</v>
      </c>
      <c r="AK40" s="4">
        <f>'2.Mapa'!AI$264</f>
        <v>0</v>
      </c>
      <c r="AL40" s="4">
        <f>'2.Mapa'!AJ$264</f>
        <v>0</v>
      </c>
      <c r="AM40" s="4">
        <f>'2.Mapa'!AK$264</f>
        <v>0</v>
      </c>
      <c r="AN40" s="4">
        <f>'2.Mapa'!AL$264</f>
        <v>0</v>
      </c>
      <c r="AO40" s="4">
        <f>'2.Mapa'!AM$264</f>
        <v>0</v>
      </c>
      <c r="AP40" s="4">
        <f>'2.Mapa'!AN$264</f>
        <v>0</v>
      </c>
      <c r="AQ40" s="4">
        <f>'2.Mapa'!AO$264</f>
        <v>0</v>
      </c>
      <c r="AR40" s="4">
        <f>'2.Mapa'!AP$264</f>
        <v>0</v>
      </c>
      <c r="AS40" s="4">
        <f>'2.Mapa'!AQ$264</f>
        <v>0</v>
      </c>
      <c r="AT40" s="4">
        <f>'2.Mapa'!AR$264</f>
        <v>0</v>
      </c>
      <c r="AU40" s="4">
        <f>'2.Mapa'!AS$264</f>
        <v>0</v>
      </c>
      <c r="AV40" s="4">
        <f>'2.Mapa'!AT$264</f>
        <v>0</v>
      </c>
      <c r="AW40" s="4">
        <f>'2.Mapa'!AU$264</f>
        <v>0</v>
      </c>
      <c r="AX40" s="4">
        <f>'2.Mapa'!AV$264</f>
        <v>0</v>
      </c>
      <c r="AY40" s="4">
        <f>'2.Mapa'!AW$264</f>
        <v>0</v>
      </c>
      <c r="AZ40" s="4">
        <f>'2.Mapa'!AX$264</f>
        <v>0</v>
      </c>
      <c r="BA40" s="4">
        <f>'2.Mapa'!AY$264</f>
        <v>0</v>
      </c>
      <c r="BB40" s="4">
        <f>'2.Mapa'!AZ$264</f>
        <v>0</v>
      </c>
      <c r="BC40" s="4">
        <f>'2.Mapa'!BA$264</f>
        <v>0</v>
      </c>
      <c r="BD40" s="4">
        <f>'2.Mapa'!BB$264</f>
        <v>0</v>
      </c>
      <c r="BE40" s="4">
        <f>'2.Mapa'!BC$264</f>
        <v>0</v>
      </c>
      <c r="BF40" s="4">
        <f>'2.Mapa'!BD$264</f>
        <v>0</v>
      </c>
      <c r="BG40" s="4">
        <f>'2.Mapa'!BE$264</f>
        <v>0</v>
      </c>
      <c r="BH40" s="3"/>
    </row>
    <row r="41" spans="1:60" ht="24.75" customHeight="1" x14ac:dyDescent="0.3">
      <c r="A41" s="19">
        <f t="shared" si="1"/>
        <v>216</v>
      </c>
      <c r="B41" s="1">
        <v>36</v>
      </c>
      <c r="C41" s="4">
        <f>'2.Mapa'!A$270</f>
        <v>0</v>
      </c>
      <c r="D41" s="4">
        <f>'2.Mapa'!B$270</f>
        <v>0</v>
      </c>
      <c r="E41" s="4">
        <f>'2.Mapa'!C$270</f>
        <v>0</v>
      </c>
      <c r="F41" s="4">
        <f>'2.Mapa'!D$270</f>
        <v>0</v>
      </c>
      <c r="G41" s="4">
        <f>'2.Mapa'!E$270</f>
        <v>0</v>
      </c>
      <c r="H41" s="4">
        <f>'2.Mapa'!F$270</f>
        <v>0</v>
      </c>
      <c r="I41" s="4">
        <f>'2.Mapa'!G$270</f>
        <v>0</v>
      </c>
      <c r="J41" s="4">
        <f>'2.Mapa'!H$270</f>
        <v>0</v>
      </c>
      <c r="K41" s="4">
        <f>'2.Mapa'!I$270</f>
        <v>0</v>
      </c>
      <c r="L41" s="4">
        <f>'2.Mapa'!J$270</f>
        <v>0</v>
      </c>
      <c r="M41" s="4">
        <f>'2.Mapa'!K$270</f>
        <v>0</v>
      </c>
      <c r="N41" s="4">
        <f>'2.Mapa'!L$270</f>
        <v>0</v>
      </c>
      <c r="O41" s="4">
        <f>'2.Mapa'!M$270</f>
        <v>0</v>
      </c>
      <c r="P41" s="4">
        <f>'2.Mapa'!N$270</f>
        <v>0</v>
      </c>
      <c r="Q41" s="4">
        <f>'2.Mapa'!O$270</f>
        <v>0</v>
      </c>
      <c r="R41" s="4">
        <f>'2.Mapa'!P$270</f>
        <v>0</v>
      </c>
      <c r="S41" s="4">
        <f>'2.Mapa'!Q$270</f>
        <v>0</v>
      </c>
      <c r="T41" s="4">
        <f>'2.Mapa'!R$270</f>
        <v>0</v>
      </c>
      <c r="U41" s="4">
        <f>'2.Mapa'!S$270</f>
        <v>0</v>
      </c>
      <c r="V41" s="4">
        <f>'2.Mapa'!T$270</f>
        <v>0</v>
      </c>
      <c r="W41" s="4">
        <f>'2.Mapa'!U$270</f>
        <v>0</v>
      </c>
      <c r="X41" s="4">
        <f>'2.Mapa'!V$270</f>
        <v>0</v>
      </c>
      <c r="Y41" s="4">
        <f>'2.Mapa'!W$270</f>
        <v>0</v>
      </c>
      <c r="Z41" s="4">
        <f>'2.Mapa'!X$270</f>
        <v>0</v>
      </c>
      <c r="AA41" s="4">
        <f>'2.Mapa'!Y$270</f>
        <v>0</v>
      </c>
      <c r="AB41" s="4">
        <f>'2.Mapa'!Z$270</f>
        <v>0</v>
      </c>
      <c r="AC41" s="4">
        <f>'2.Mapa'!AA$270</f>
        <v>0</v>
      </c>
      <c r="AD41" s="4">
        <f>'2.Mapa'!AB$270</f>
        <v>0</v>
      </c>
      <c r="AE41" s="4">
        <f>'2.Mapa'!AC$270</f>
        <v>0</v>
      </c>
      <c r="AF41" s="4">
        <f>'2.Mapa'!AD$270</f>
        <v>0</v>
      </c>
      <c r="AG41" s="4">
        <f>'2.Mapa'!AE$270</f>
        <v>0</v>
      </c>
      <c r="AH41" s="4">
        <f>'2.Mapa'!AF$270</f>
        <v>0</v>
      </c>
      <c r="AI41" s="4">
        <f>'2.Mapa'!AG$270</f>
        <v>0</v>
      </c>
      <c r="AJ41" s="4">
        <f>'2.Mapa'!AH$270</f>
        <v>0</v>
      </c>
      <c r="AK41" s="4">
        <f>'2.Mapa'!AI$270</f>
        <v>0</v>
      </c>
      <c r="AL41" s="4">
        <f>'2.Mapa'!AJ$270</f>
        <v>0</v>
      </c>
      <c r="AM41" s="4">
        <f>'2.Mapa'!AK$270</f>
        <v>0</v>
      </c>
      <c r="AN41" s="4">
        <f>'2.Mapa'!AL$270</f>
        <v>0</v>
      </c>
      <c r="AO41" s="4">
        <f>'2.Mapa'!AM$270</f>
        <v>0</v>
      </c>
      <c r="AP41" s="4">
        <f>'2.Mapa'!AN$270</f>
        <v>0</v>
      </c>
      <c r="AQ41" s="4">
        <f>'2.Mapa'!AO$270</f>
        <v>0</v>
      </c>
      <c r="AR41" s="4">
        <f>'2.Mapa'!AP$270</f>
        <v>0</v>
      </c>
      <c r="AS41" s="4">
        <f>'2.Mapa'!AQ$270</f>
        <v>0</v>
      </c>
      <c r="AT41" s="4">
        <f>'2.Mapa'!AR$270</f>
        <v>0</v>
      </c>
      <c r="AU41" s="4">
        <f>'2.Mapa'!AS$270</f>
        <v>0</v>
      </c>
      <c r="AV41" s="4">
        <f>'2.Mapa'!AT$270</f>
        <v>0</v>
      </c>
      <c r="AW41" s="4">
        <f>'2.Mapa'!AU$270</f>
        <v>0</v>
      </c>
      <c r="AX41" s="4">
        <f>'2.Mapa'!AV$270</f>
        <v>0</v>
      </c>
      <c r="AY41" s="4">
        <f>'2.Mapa'!AW$270</f>
        <v>0</v>
      </c>
      <c r="AZ41" s="4">
        <f>'2.Mapa'!AX$270</f>
        <v>0</v>
      </c>
      <c r="BA41" s="4">
        <f>'2.Mapa'!AY$270</f>
        <v>0</v>
      </c>
      <c r="BB41" s="4">
        <f>'2.Mapa'!AZ$270</f>
        <v>0</v>
      </c>
      <c r="BC41" s="4">
        <f>'2.Mapa'!BA$270</f>
        <v>0</v>
      </c>
      <c r="BD41" s="4">
        <f>'2.Mapa'!BB$270</f>
        <v>0</v>
      </c>
      <c r="BE41" s="4">
        <f>'2.Mapa'!BC$270</f>
        <v>0</v>
      </c>
      <c r="BF41" s="4">
        <f>'2.Mapa'!BD$270</f>
        <v>0</v>
      </c>
      <c r="BG41" s="4">
        <f>'2.Mapa'!BE$270</f>
        <v>0</v>
      </c>
      <c r="BH41" s="3"/>
    </row>
    <row r="42" spans="1:60" ht="24.75" customHeight="1" x14ac:dyDescent="0.3">
      <c r="A42" s="19">
        <f t="shared" si="1"/>
        <v>222</v>
      </c>
      <c r="B42" s="1">
        <v>37</v>
      </c>
      <c r="C42" s="4">
        <f>'2.Mapa'!A$276</f>
        <v>0</v>
      </c>
      <c r="D42" s="4">
        <f>'2.Mapa'!B$276</f>
        <v>0</v>
      </c>
      <c r="E42" s="4">
        <f>'2.Mapa'!C$276</f>
        <v>0</v>
      </c>
      <c r="F42" s="4">
        <f>'2.Mapa'!D$276</f>
        <v>0</v>
      </c>
      <c r="G42" s="4">
        <f>'2.Mapa'!E$276</f>
        <v>0</v>
      </c>
      <c r="H42" s="4">
        <f>'2.Mapa'!F$276</f>
        <v>0</v>
      </c>
      <c r="I42" s="4">
        <f>'2.Mapa'!G$276</f>
        <v>0</v>
      </c>
      <c r="J42" s="4">
        <f>'2.Mapa'!H$276</f>
        <v>0</v>
      </c>
      <c r="K42" s="4">
        <f>'2.Mapa'!I$276</f>
        <v>0</v>
      </c>
      <c r="L42" s="4">
        <f>'2.Mapa'!J$276</f>
        <v>0</v>
      </c>
      <c r="M42" s="4">
        <f>'2.Mapa'!K$276</f>
        <v>0</v>
      </c>
      <c r="N42" s="4">
        <f>'2.Mapa'!L$276</f>
        <v>0</v>
      </c>
      <c r="O42" s="4">
        <f>'2.Mapa'!M$276</f>
        <v>0</v>
      </c>
      <c r="P42" s="4">
        <f>'2.Mapa'!N$276</f>
        <v>0</v>
      </c>
      <c r="Q42" s="4">
        <f>'2.Mapa'!O$276</f>
        <v>0</v>
      </c>
      <c r="R42" s="4">
        <f>'2.Mapa'!P$276</f>
        <v>0</v>
      </c>
      <c r="S42" s="4">
        <f>'2.Mapa'!Q$276</f>
        <v>0</v>
      </c>
      <c r="T42" s="4">
        <f>'2.Mapa'!R$276</f>
        <v>0</v>
      </c>
      <c r="U42" s="4">
        <f>'2.Mapa'!S$276</f>
        <v>0</v>
      </c>
      <c r="V42" s="4">
        <f>'2.Mapa'!T$276</f>
        <v>0</v>
      </c>
      <c r="W42" s="4">
        <f>'2.Mapa'!U$276</f>
        <v>0</v>
      </c>
      <c r="X42" s="4">
        <f>'2.Mapa'!V$276</f>
        <v>0</v>
      </c>
      <c r="Y42" s="4">
        <f>'2.Mapa'!W$276</f>
        <v>0</v>
      </c>
      <c r="Z42" s="4">
        <f>'2.Mapa'!X$276</f>
        <v>0</v>
      </c>
      <c r="AA42" s="4">
        <f>'2.Mapa'!Y$276</f>
        <v>0</v>
      </c>
      <c r="AB42" s="4">
        <f>'2.Mapa'!Z$276</f>
        <v>0</v>
      </c>
      <c r="AC42" s="4">
        <f>'2.Mapa'!AA$276</f>
        <v>0</v>
      </c>
      <c r="AD42" s="4">
        <f>'2.Mapa'!AB$276</f>
        <v>0</v>
      </c>
      <c r="AE42" s="4">
        <f>'2.Mapa'!AC$276</f>
        <v>0</v>
      </c>
      <c r="AF42" s="4">
        <f>'2.Mapa'!AD$276</f>
        <v>0</v>
      </c>
      <c r="AG42" s="4">
        <f>'2.Mapa'!AE$276</f>
        <v>0</v>
      </c>
      <c r="AH42" s="4">
        <f>'2.Mapa'!AF$276</f>
        <v>0</v>
      </c>
      <c r="AI42" s="4">
        <f>'2.Mapa'!AG$276</f>
        <v>0</v>
      </c>
      <c r="AJ42" s="4">
        <f>'2.Mapa'!AH$276</f>
        <v>0</v>
      </c>
      <c r="AK42" s="4">
        <f>'2.Mapa'!AI$276</f>
        <v>0</v>
      </c>
      <c r="AL42" s="4">
        <f>'2.Mapa'!AJ$276</f>
        <v>0</v>
      </c>
      <c r="AM42" s="4">
        <f>'2.Mapa'!AK$276</f>
        <v>0</v>
      </c>
      <c r="AN42" s="4">
        <f>'2.Mapa'!AL$276</f>
        <v>0</v>
      </c>
      <c r="AO42" s="4">
        <f>'2.Mapa'!AM$276</f>
        <v>0</v>
      </c>
      <c r="AP42" s="4">
        <f>'2.Mapa'!AN$276</f>
        <v>0</v>
      </c>
      <c r="AQ42" s="4">
        <f>'2.Mapa'!AO$276</f>
        <v>0</v>
      </c>
      <c r="AR42" s="4">
        <f>'2.Mapa'!AP$276</f>
        <v>0</v>
      </c>
      <c r="AS42" s="4">
        <f>'2.Mapa'!AQ$276</f>
        <v>0</v>
      </c>
      <c r="AT42" s="4">
        <f>'2.Mapa'!AR$276</f>
        <v>0</v>
      </c>
      <c r="AU42" s="4">
        <f>'2.Mapa'!AS$276</f>
        <v>0</v>
      </c>
      <c r="AV42" s="4">
        <f>'2.Mapa'!AT$276</f>
        <v>0</v>
      </c>
      <c r="AW42" s="4">
        <f>'2.Mapa'!AU$276</f>
        <v>0</v>
      </c>
      <c r="AX42" s="4">
        <f>'2.Mapa'!AV$276</f>
        <v>0</v>
      </c>
      <c r="AY42" s="4">
        <f>'2.Mapa'!AW$276</f>
        <v>0</v>
      </c>
      <c r="AZ42" s="4">
        <f>'2.Mapa'!AX$276</f>
        <v>0</v>
      </c>
      <c r="BA42" s="4">
        <f>'2.Mapa'!AY$276</f>
        <v>0</v>
      </c>
      <c r="BB42" s="4">
        <f>'2.Mapa'!AZ$276</f>
        <v>0</v>
      </c>
      <c r="BC42" s="4">
        <f>'2.Mapa'!BA$276</f>
        <v>0</v>
      </c>
      <c r="BD42" s="4">
        <f>'2.Mapa'!BB$276</f>
        <v>0</v>
      </c>
      <c r="BE42" s="4">
        <f>'2.Mapa'!BC$276</f>
        <v>0</v>
      </c>
      <c r="BF42" s="4">
        <f>'2.Mapa'!BD$276</f>
        <v>0</v>
      </c>
      <c r="BG42" s="4">
        <f>'2.Mapa'!BE$276</f>
        <v>0</v>
      </c>
      <c r="BH42" s="3"/>
    </row>
    <row r="43" spans="1:60" ht="24.75" customHeight="1" x14ac:dyDescent="0.3">
      <c r="A43" s="19">
        <f t="shared" si="1"/>
        <v>228</v>
      </c>
      <c r="B43" s="1">
        <v>38</v>
      </c>
      <c r="C43" s="4">
        <f>'2.Mapa'!A$282</f>
        <v>0</v>
      </c>
      <c r="D43" s="4">
        <f>'2.Mapa'!B$282</f>
        <v>0</v>
      </c>
      <c r="E43" s="4">
        <f>'2.Mapa'!C$282</f>
        <v>0</v>
      </c>
      <c r="F43" s="4">
        <f>'2.Mapa'!D$282</f>
        <v>0</v>
      </c>
      <c r="G43" s="4">
        <f>'2.Mapa'!E$282</f>
        <v>0</v>
      </c>
      <c r="H43" s="4">
        <f>'2.Mapa'!F$282</f>
        <v>0</v>
      </c>
      <c r="I43" s="4">
        <f>'2.Mapa'!G$282</f>
        <v>0</v>
      </c>
      <c r="J43" s="4">
        <f>'2.Mapa'!H$282</f>
        <v>0</v>
      </c>
      <c r="K43" s="4">
        <f>'2.Mapa'!I$282</f>
        <v>0</v>
      </c>
      <c r="L43" s="4">
        <f>'2.Mapa'!J$282</f>
        <v>0</v>
      </c>
      <c r="M43" s="4">
        <f>'2.Mapa'!K$282</f>
        <v>0</v>
      </c>
      <c r="N43" s="4">
        <f>'2.Mapa'!L$282</f>
        <v>0</v>
      </c>
      <c r="O43" s="4">
        <f>'2.Mapa'!M$282</f>
        <v>0</v>
      </c>
      <c r="P43" s="4">
        <f>'2.Mapa'!N$282</f>
        <v>0</v>
      </c>
      <c r="Q43" s="4">
        <f>'2.Mapa'!O$282</f>
        <v>0</v>
      </c>
      <c r="R43" s="4">
        <f>'2.Mapa'!P$282</f>
        <v>0</v>
      </c>
      <c r="S43" s="4">
        <f>'2.Mapa'!Q$282</f>
        <v>0</v>
      </c>
      <c r="T43" s="4">
        <f>'2.Mapa'!R$282</f>
        <v>0</v>
      </c>
      <c r="U43" s="4">
        <f>'2.Mapa'!S$282</f>
        <v>0</v>
      </c>
      <c r="V43" s="4">
        <f>'2.Mapa'!T$282</f>
        <v>0</v>
      </c>
      <c r="W43" s="4">
        <f>'2.Mapa'!U$282</f>
        <v>0</v>
      </c>
      <c r="X43" s="4">
        <f>'2.Mapa'!V$282</f>
        <v>0</v>
      </c>
      <c r="Y43" s="4">
        <f>'2.Mapa'!W$282</f>
        <v>0</v>
      </c>
      <c r="Z43" s="4">
        <f>'2.Mapa'!X$282</f>
        <v>0</v>
      </c>
      <c r="AA43" s="4">
        <f>'2.Mapa'!Y$282</f>
        <v>0</v>
      </c>
      <c r="AB43" s="4">
        <f>'2.Mapa'!Z$282</f>
        <v>0</v>
      </c>
      <c r="AC43" s="4">
        <f>'2.Mapa'!AA$282</f>
        <v>0</v>
      </c>
      <c r="AD43" s="4">
        <f>'2.Mapa'!AB$282</f>
        <v>0</v>
      </c>
      <c r="AE43" s="4">
        <f>'2.Mapa'!AC$282</f>
        <v>0</v>
      </c>
      <c r="AF43" s="4">
        <f>'2.Mapa'!AD$282</f>
        <v>0</v>
      </c>
      <c r="AG43" s="4">
        <f>'2.Mapa'!AE$282</f>
        <v>0</v>
      </c>
      <c r="AH43" s="4">
        <f>'2.Mapa'!AF$282</f>
        <v>0</v>
      </c>
      <c r="AI43" s="4">
        <f>'2.Mapa'!AG$282</f>
        <v>0</v>
      </c>
      <c r="AJ43" s="4">
        <f>'2.Mapa'!AH$282</f>
        <v>0</v>
      </c>
      <c r="AK43" s="4">
        <f>'2.Mapa'!AI$282</f>
        <v>0</v>
      </c>
      <c r="AL43" s="4">
        <f>'2.Mapa'!AJ$282</f>
        <v>0</v>
      </c>
      <c r="AM43" s="4">
        <f>'2.Mapa'!AK$282</f>
        <v>0</v>
      </c>
      <c r="AN43" s="4">
        <f>'2.Mapa'!AL$282</f>
        <v>0</v>
      </c>
      <c r="AO43" s="4">
        <f>'2.Mapa'!AM$282</f>
        <v>0</v>
      </c>
      <c r="AP43" s="4">
        <f>'2.Mapa'!AN$282</f>
        <v>0</v>
      </c>
      <c r="AQ43" s="4">
        <f>'2.Mapa'!AO$282</f>
        <v>0</v>
      </c>
      <c r="AR43" s="4">
        <f>'2.Mapa'!AP$282</f>
        <v>0</v>
      </c>
      <c r="AS43" s="4">
        <f>'2.Mapa'!AQ$282</f>
        <v>0</v>
      </c>
      <c r="AT43" s="4">
        <f>'2.Mapa'!AR$282</f>
        <v>0</v>
      </c>
      <c r="AU43" s="4">
        <f>'2.Mapa'!AS$282</f>
        <v>0</v>
      </c>
      <c r="AV43" s="4">
        <f>'2.Mapa'!AT$282</f>
        <v>0</v>
      </c>
      <c r="AW43" s="4">
        <f>'2.Mapa'!AU$282</f>
        <v>0</v>
      </c>
      <c r="AX43" s="4">
        <f>'2.Mapa'!AV$282</f>
        <v>0</v>
      </c>
      <c r="AY43" s="4">
        <f>'2.Mapa'!AW$282</f>
        <v>0</v>
      </c>
      <c r="AZ43" s="4">
        <f>'2.Mapa'!AX$282</f>
        <v>0</v>
      </c>
      <c r="BA43" s="4">
        <f>'2.Mapa'!AY$282</f>
        <v>0</v>
      </c>
      <c r="BB43" s="4">
        <f>'2.Mapa'!AZ$282</f>
        <v>0</v>
      </c>
      <c r="BC43" s="4">
        <f>'2.Mapa'!BA$282</f>
        <v>0</v>
      </c>
      <c r="BD43" s="4">
        <f>'2.Mapa'!BB$282</f>
        <v>0</v>
      </c>
      <c r="BE43" s="4">
        <f>'2.Mapa'!BC$282</f>
        <v>0</v>
      </c>
      <c r="BF43" s="4">
        <f>'2.Mapa'!BD$282</f>
        <v>0</v>
      </c>
      <c r="BG43" s="4">
        <f>'2.Mapa'!BE$282</f>
        <v>0</v>
      </c>
      <c r="BH43" s="3"/>
    </row>
    <row r="44" spans="1:60" ht="24.75" customHeight="1" x14ac:dyDescent="0.3">
      <c r="A44" s="19">
        <f t="shared" si="1"/>
        <v>234</v>
      </c>
      <c r="B44" s="1">
        <v>39</v>
      </c>
      <c r="C44" s="4">
        <f>'2.Mapa'!A$288</f>
        <v>0</v>
      </c>
      <c r="D44" s="4">
        <f>'2.Mapa'!B$288</f>
        <v>0</v>
      </c>
      <c r="E44" s="4">
        <f>'2.Mapa'!C$288</f>
        <v>0</v>
      </c>
      <c r="F44" s="4">
        <f>'2.Mapa'!D$288</f>
        <v>0</v>
      </c>
      <c r="G44" s="4">
        <f>'2.Mapa'!E$288</f>
        <v>0</v>
      </c>
      <c r="H44" s="4">
        <f>'2.Mapa'!F$288</f>
        <v>0</v>
      </c>
      <c r="I44" s="4">
        <f>'2.Mapa'!G$288</f>
        <v>0</v>
      </c>
      <c r="J44" s="4">
        <f>'2.Mapa'!H$288</f>
        <v>0</v>
      </c>
      <c r="K44" s="4">
        <f>'2.Mapa'!I$288</f>
        <v>0</v>
      </c>
      <c r="L44" s="4">
        <f>'2.Mapa'!J$288</f>
        <v>0</v>
      </c>
      <c r="M44" s="4">
        <f>'2.Mapa'!K$288</f>
        <v>0</v>
      </c>
      <c r="N44" s="4">
        <f>'2.Mapa'!L$288</f>
        <v>0</v>
      </c>
      <c r="O44" s="4">
        <f>'2.Mapa'!M$288</f>
        <v>0</v>
      </c>
      <c r="P44" s="4">
        <f>'2.Mapa'!N$288</f>
        <v>0</v>
      </c>
      <c r="Q44" s="4">
        <f>'2.Mapa'!O$288</f>
        <v>0</v>
      </c>
      <c r="R44" s="4">
        <f>'2.Mapa'!P$288</f>
        <v>0</v>
      </c>
      <c r="S44" s="4">
        <f>'2.Mapa'!Q$288</f>
        <v>0</v>
      </c>
      <c r="T44" s="4">
        <f>'2.Mapa'!R$288</f>
        <v>0</v>
      </c>
      <c r="U44" s="4">
        <f>'2.Mapa'!S$288</f>
        <v>0</v>
      </c>
      <c r="V44" s="4">
        <f>'2.Mapa'!T$288</f>
        <v>0</v>
      </c>
      <c r="W44" s="4">
        <f>'2.Mapa'!U$288</f>
        <v>0</v>
      </c>
      <c r="X44" s="4">
        <f>'2.Mapa'!V$288</f>
        <v>0</v>
      </c>
      <c r="Y44" s="4">
        <f>'2.Mapa'!W$288</f>
        <v>0</v>
      </c>
      <c r="Z44" s="4">
        <f>'2.Mapa'!X$288</f>
        <v>0</v>
      </c>
      <c r="AA44" s="4">
        <f>'2.Mapa'!Y$288</f>
        <v>0</v>
      </c>
      <c r="AB44" s="4">
        <f>'2.Mapa'!Z$288</f>
        <v>0</v>
      </c>
      <c r="AC44" s="4">
        <f>'2.Mapa'!AA$288</f>
        <v>0</v>
      </c>
      <c r="AD44" s="4">
        <f>'2.Mapa'!AB$288</f>
        <v>0</v>
      </c>
      <c r="AE44" s="4">
        <f>'2.Mapa'!AC$288</f>
        <v>0</v>
      </c>
      <c r="AF44" s="4">
        <f>'2.Mapa'!AD$288</f>
        <v>0</v>
      </c>
      <c r="AG44" s="4">
        <f>'2.Mapa'!AE$288</f>
        <v>0</v>
      </c>
      <c r="AH44" s="4">
        <f>'2.Mapa'!AF$288</f>
        <v>0</v>
      </c>
      <c r="AI44" s="4">
        <f>'2.Mapa'!AG$288</f>
        <v>0</v>
      </c>
      <c r="AJ44" s="4">
        <f>'2.Mapa'!AH$288</f>
        <v>0</v>
      </c>
      <c r="AK44" s="4">
        <f>'2.Mapa'!AI$288</f>
        <v>0</v>
      </c>
      <c r="AL44" s="4">
        <f>'2.Mapa'!AJ$288</f>
        <v>0</v>
      </c>
      <c r="AM44" s="4">
        <f>'2.Mapa'!AK$288</f>
        <v>0</v>
      </c>
      <c r="AN44" s="4">
        <f>'2.Mapa'!AL$288</f>
        <v>0</v>
      </c>
      <c r="AO44" s="4">
        <f>'2.Mapa'!AM$288</f>
        <v>0</v>
      </c>
      <c r="AP44" s="4">
        <f>'2.Mapa'!AN$288</f>
        <v>0</v>
      </c>
      <c r="AQ44" s="4">
        <f>'2.Mapa'!AO$288</f>
        <v>0</v>
      </c>
      <c r="AR44" s="4">
        <f>'2.Mapa'!AP$288</f>
        <v>0</v>
      </c>
      <c r="AS44" s="4">
        <f>'2.Mapa'!AQ$288</f>
        <v>0</v>
      </c>
      <c r="AT44" s="4">
        <f>'2.Mapa'!AR$288</f>
        <v>0</v>
      </c>
      <c r="AU44" s="4">
        <f>'2.Mapa'!AS$288</f>
        <v>0</v>
      </c>
      <c r="AV44" s="4">
        <f>'2.Mapa'!AT$288</f>
        <v>0</v>
      </c>
      <c r="AW44" s="4">
        <f>'2.Mapa'!AU$288</f>
        <v>0</v>
      </c>
      <c r="AX44" s="4">
        <f>'2.Mapa'!AV$288</f>
        <v>0</v>
      </c>
      <c r="AY44" s="4">
        <f>'2.Mapa'!AW$288</f>
        <v>0</v>
      </c>
      <c r="AZ44" s="4">
        <f>'2.Mapa'!AX$288</f>
        <v>0</v>
      </c>
      <c r="BA44" s="4">
        <f>'2.Mapa'!AY$288</f>
        <v>0</v>
      </c>
      <c r="BB44" s="4">
        <f>'2.Mapa'!AZ$288</f>
        <v>0</v>
      </c>
      <c r="BC44" s="4">
        <f>'2.Mapa'!BA$288</f>
        <v>0</v>
      </c>
      <c r="BD44" s="4">
        <f>'2.Mapa'!BB$288</f>
        <v>0</v>
      </c>
      <c r="BE44" s="4">
        <f>'2.Mapa'!BC$288</f>
        <v>0</v>
      </c>
      <c r="BF44" s="4">
        <f>'2.Mapa'!BD$288</f>
        <v>0</v>
      </c>
      <c r="BG44" s="4">
        <f>'2.Mapa'!BE$288</f>
        <v>0</v>
      </c>
      <c r="BH44" s="3"/>
    </row>
    <row r="45" spans="1:60" ht="24.75" customHeight="1" x14ac:dyDescent="0.3">
      <c r="A45" s="19">
        <f t="shared" si="1"/>
        <v>240</v>
      </c>
      <c r="B45" s="1">
        <v>40</v>
      </c>
      <c r="C45" s="4">
        <f>'2.Mapa'!A$294</f>
        <v>0</v>
      </c>
      <c r="D45" s="4">
        <f>'2.Mapa'!B$294</f>
        <v>0</v>
      </c>
      <c r="E45" s="4">
        <f>'2.Mapa'!C$294</f>
        <v>0</v>
      </c>
      <c r="F45" s="4">
        <f>'2.Mapa'!D$294</f>
        <v>0</v>
      </c>
      <c r="G45" s="4">
        <f>'2.Mapa'!E$294</f>
        <v>0</v>
      </c>
      <c r="H45" s="4">
        <f>'2.Mapa'!F$294</f>
        <v>0</v>
      </c>
      <c r="I45" s="4">
        <f>'2.Mapa'!G$294</f>
        <v>0</v>
      </c>
      <c r="J45" s="4">
        <f>'2.Mapa'!H$294</f>
        <v>0</v>
      </c>
      <c r="K45" s="4">
        <f>'2.Mapa'!I$294</f>
        <v>0</v>
      </c>
      <c r="L45" s="4">
        <f>'2.Mapa'!J$294</f>
        <v>0</v>
      </c>
      <c r="M45" s="4">
        <f>'2.Mapa'!K$294</f>
        <v>0</v>
      </c>
      <c r="N45" s="4">
        <f>'2.Mapa'!L$294</f>
        <v>0</v>
      </c>
      <c r="O45" s="4">
        <f>'2.Mapa'!M$294</f>
        <v>0</v>
      </c>
      <c r="P45" s="4">
        <f>'2.Mapa'!N$294</f>
        <v>0</v>
      </c>
      <c r="Q45" s="4">
        <f>'2.Mapa'!O$294</f>
        <v>0</v>
      </c>
      <c r="R45" s="4">
        <f>'2.Mapa'!P$294</f>
        <v>0</v>
      </c>
      <c r="S45" s="4">
        <f>'2.Mapa'!Q$294</f>
        <v>0</v>
      </c>
      <c r="T45" s="4">
        <f>'2.Mapa'!R$294</f>
        <v>0</v>
      </c>
      <c r="U45" s="4">
        <f>'2.Mapa'!S$294</f>
        <v>0</v>
      </c>
      <c r="V45" s="4">
        <f>'2.Mapa'!T$294</f>
        <v>0</v>
      </c>
      <c r="W45" s="4">
        <f>'2.Mapa'!U$294</f>
        <v>0</v>
      </c>
      <c r="X45" s="4">
        <f>'2.Mapa'!V$294</f>
        <v>0</v>
      </c>
      <c r="Y45" s="4">
        <f>'2.Mapa'!W$294</f>
        <v>0</v>
      </c>
      <c r="Z45" s="4">
        <f>'2.Mapa'!X$294</f>
        <v>0</v>
      </c>
      <c r="AA45" s="4">
        <f>'2.Mapa'!Y$294</f>
        <v>0</v>
      </c>
      <c r="AB45" s="4">
        <f>'2.Mapa'!Z$294</f>
        <v>0</v>
      </c>
      <c r="AC45" s="4">
        <f>'2.Mapa'!AA$294</f>
        <v>0</v>
      </c>
      <c r="AD45" s="4">
        <f>'2.Mapa'!AB$294</f>
        <v>0</v>
      </c>
      <c r="AE45" s="4">
        <f>'2.Mapa'!AC$294</f>
        <v>0</v>
      </c>
      <c r="AF45" s="4">
        <f>'2.Mapa'!AD$294</f>
        <v>0</v>
      </c>
      <c r="AG45" s="4">
        <f>'2.Mapa'!AE$294</f>
        <v>0</v>
      </c>
      <c r="AH45" s="4">
        <f>'2.Mapa'!AF$294</f>
        <v>0</v>
      </c>
      <c r="AI45" s="4">
        <f>'2.Mapa'!AG$294</f>
        <v>0</v>
      </c>
      <c r="AJ45" s="4">
        <f>'2.Mapa'!AH$294</f>
        <v>0</v>
      </c>
      <c r="AK45" s="4">
        <f>'2.Mapa'!AI$294</f>
        <v>0</v>
      </c>
      <c r="AL45" s="4">
        <f>'2.Mapa'!AJ$294</f>
        <v>0</v>
      </c>
      <c r="AM45" s="4">
        <f>'2.Mapa'!AK$294</f>
        <v>0</v>
      </c>
      <c r="AN45" s="4">
        <f>'2.Mapa'!AL$294</f>
        <v>0</v>
      </c>
      <c r="AO45" s="4">
        <f>'2.Mapa'!AM$294</f>
        <v>0</v>
      </c>
      <c r="AP45" s="4">
        <f>'2.Mapa'!AN$294</f>
        <v>0</v>
      </c>
      <c r="AQ45" s="4">
        <f>'2.Mapa'!AO$294</f>
        <v>0</v>
      </c>
      <c r="AR45" s="4">
        <f>'2.Mapa'!AP$294</f>
        <v>0</v>
      </c>
      <c r="AS45" s="4">
        <f>'2.Mapa'!AQ$294</f>
        <v>0</v>
      </c>
      <c r="AT45" s="4">
        <f>'2.Mapa'!AR$294</f>
        <v>0</v>
      </c>
      <c r="AU45" s="4">
        <f>'2.Mapa'!AS$294</f>
        <v>0</v>
      </c>
      <c r="AV45" s="4">
        <f>'2.Mapa'!AT$294</f>
        <v>0</v>
      </c>
      <c r="AW45" s="4">
        <f>'2.Mapa'!AU$294</f>
        <v>0</v>
      </c>
      <c r="AX45" s="4">
        <f>'2.Mapa'!AV$294</f>
        <v>0</v>
      </c>
      <c r="AY45" s="4">
        <f>'2.Mapa'!AW$294</f>
        <v>0</v>
      </c>
      <c r="AZ45" s="4">
        <f>'2.Mapa'!AX$294</f>
        <v>0</v>
      </c>
      <c r="BA45" s="4">
        <f>'2.Mapa'!AY$294</f>
        <v>0</v>
      </c>
      <c r="BB45" s="4">
        <f>'2.Mapa'!AZ$294</f>
        <v>0</v>
      </c>
      <c r="BC45" s="4">
        <f>'2.Mapa'!BA$294</f>
        <v>0</v>
      </c>
      <c r="BD45" s="4">
        <f>'2.Mapa'!BB$294</f>
        <v>0</v>
      </c>
      <c r="BE45" s="4">
        <f>'2.Mapa'!BC$294</f>
        <v>0</v>
      </c>
      <c r="BF45" s="4">
        <f>'2.Mapa'!BD$294</f>
        <v>0</v>
      </c>
      <c r="BG45" s="4">
        <f>'2.Mapa'!BE$294</f>
        <v>0</v>
      </c>
      <c r="BH45" s="3"/>
    </row>
    <row r="46" spans="1:60" ht="24.75" customHeight="1" x14ac:dyDescent="0.3">
      <c r="A46" s="19">
        <f t="shared" si="1"/>
        <v>246</v>
      </c>
      <c r="B46" s="1">
        <v>41</v>
      </c>
      <c r="C46" s="4">
        <f>'2.Mapa'!A$300</f>
        <v>0</v>
      </c>
      <c r="D46" s="4">
        <f>'2.Mapa'!B$300</f>
        <v>0</v>
      </c>
      <c r="E46" s="4">
        <f>'2.Mapa'!C$300</f>
        <v>0</v>
      </c>
      <c r="F46" s="4">
        <f>'2.Mapa'!D$300</f>
        <v>0</v>
      </c>
      <c r="G46" s="4">
        <f>'2.Mapa'!E$300</f>
        <v>0</v>
      </c>
      <c r="H46" s="4">
        <f>'2.Mapa'!F$300</f>
        <v>0</v>
      </c>
      <c r="I46" s="4">
        <f>'2.Mapa'!G$300</f>
        <v>0</v>
      </c>
      <c r="J46" s="4">
        <f>'2.Mapa'!H$300</f>
        <v>0</v>
      </c>
      <c r="K46" s="4">
        <f>'2.Mapa'!I$300</f>
        <v>0</v>
      </c>
      <c r="L46" s="4">
        <f>'2.Mapa'!J$300</f>
        <v>0</v>
      </c>
      <c r="M46" s="4">
        <f>'2.Mapa'!K$300</f>
        <v>0</v>
      </c>
      <c r="N46" s="4">
        <f>'2.Mapa'!L$300</f>
        <v>0</v>
      </c>
      <c r="O46" s="4">
        <f>'2.Mapa'!M$300</f>
        <v>0</v>
      </c>
      <c r="P46" s="4">
        <f>'2.Mapa'!N$300</f>
        <v>0</v>
      </c>
      <c r="Q46" s="4">
        <f>'2.Mapa'!O$300</f>
        <v>0</v>
      </c>
      <c r="R46" s="4">
        <f>'2.Mapa'!P$300</f>
        <v>0</v>
      </c>
      <c r="S46" s="4">
        <f>'2.Mapa'!Q$300</f>
        <v>0</v>
      </c>
      <c r="T46" s="4">
        <f>'2.Mapa'!R$300</f>
        <v>0</v>
      </c>
      <c r="U46" s="4">
        <f>'2.Mapa'!S$300</f>
        <v>0</v>
      </c>
      <c r="V46" s="4">
        <f>'2.Mapa'!T$300</f>
        <v>0</v>
      </c>
      <c r="W46" s="4">
        <f>'2.Mapa'!U$300</f>
        <v>0</v>
      </c>
      <c r="X46" s="4">
        <f>'2.Mapa'!V$300</f>
        <v>0</v>
      </c>
      <c r="Y46" s="4">
        <f>'2.Mapa'!W$300</f>
        <v>0</v>
      </c>
      <c r="Z46" s="4">
        <f>'2.Mapa'!X$300</f>
        <v>0</v>
      </c>
      <c r="AA46" s="4">
        <f>'2.Mapa'!Y$300</f>
        <v>0</v>
      </c>
      <c r="AB46" s="4">
        <f>'2.Mapa'!Z$300</f>
        <v>0</v>
      </c>
      <c r="AC46" s="4">
        <f>'2.Mapa'!AA$300</f>
        <v>0</v>
      </c>
      <c r="AD46" s="4">
        <f>'2.Mapa'!AB$300</f>
        <v>0</v>
      </c>
      <c r="AE46" s="4">
        <f>'2.Mapa'!AC$300</f>
        <v>0</v>
      </c>
      <c r="AF46" s="4">
        <f>'2.Mapa'!AD$300</f>
        <v>0</v>
      </c>
      <c r="AG46" s="4">
        <f>'2.Mapa'!AE$300</f>
        <v>0</v>
      </c>
      <c r="AH46" s="4">
        <f>'2.Mapa'!AF$300</f>
        <v>0</v>
      </c>
      <c r="AI46" s="4">
        <f>'2.Mapa'!AG$300</f>
        <v>0</v>
      </c>
      <c r="AJ46" s="4">
        <f>'2.Mapa'!AH$300</f>
        <v>0</v>
      </c>
      <c r="AK46" s="4">
        <f>'2.Mapa'!AI$300</f>
        <v>0</v>
      </c>
      <c r="AL46" s="4">
        <f>'2.Mapa'!AJ$300</f>
        <v>0</v>
      </c>
      <c r="AM46" s="4">
        <f>'2.Mapa'!AK$300</f>
        <v>0</v>
      </c>
      <c r="AN46" s="4">
        <f>'2.Mapa'!AL$300</f>
        <v>0</v>
      </c>
      <c r="AO46" s="4">
        <f>'2.Mapa'!AM$300</f>
        <v>0</v>
      </c>
      <c r="AP46" s="4">
        <f>'2.Mapa'!AN$300</f>
        <v>0</v>
      </c>
      <c r="AQ46" s="4">
        <f>'2.Mapa'!AO$300</f>
        <v>0</v>
      </c>
      <c r="AR46" s="4">
        <f>'2.Mapa'!AP$300</f>
        <v>0</v>
      </c>
      <c r="AS46" s="4">
        <f>'2.Mapa'!AQ$300</f>
        <v>0</v>
      </c>
      <c r="AT46" s="4">
        <f>'2.Mapa'!AR$300</f>
        <v>0</v>
      </c>
      <c r="AU46" s="4">
        <f>'2.Mapa'!AS$300</f>
        <v>0</v>
      </c>
      <c r="AV46" s="4">
        <f>'2.Mapa'!AT$300</f>
        <v>0</v>
      </c>
      <c r="AW46" s="4">
        <f>'2.Mapa'!AU$300</f>
        <v>0</v>
      </c>
      <c r="AX46" s="4">
        <f>'2.Mapa'!AV$300</f>
        <v>0</v>
      </c>
      <c r="AY46" s="4">
        <f>'2.Mapa'!AW$300</f>
        <v>0</v>
      </c>
      <c r="AZ46" s="4">
        <f>'2.Mapa'!AX$300</f>
        <v>0</v>
      </c>
      <c r="BA46" s="4">
        <f>'2.Mapa'!AY$300</f>
        <v>0</v>
      </c>
      <c r="BB46" s="4">
        <f>'2.Mapa'!AZ$300</f>
        <v>0</v>
      </c>
      <c r="BC46" s="4">
        <f>'2.Mapa'!BA$300</f>
        <v>0</v>
      </c>
      <c r="BD46" s="4">
        <f>'2.Mapa'!BB$300</f>
        <v>0</v>
      </c>
      <c r="BE46" s="4">
        <f>'2.Mapa'!BC$300</f>
        <v>0</v>
      </c>
      <c r="BF46" s="4">
        <f>'2.Mapa'!BD$300</f>
        <v>0</v>
      </c>
      <c r="BG46" s="4">
        <f>'2.Mapa'!BE$300</f>
        <v>0</v>
      </c>
    </row>
    <row r="47" spans="1:60" ht="24.75" customHeight="1" x14ac:dyDescent="0.3">
      <c r="A47" s="19">
        <f t="shared" si="1"/>
        <v>252</v>
      </c>
      <c r="B47" s="1">
        <v>42</v>
      </c>
      <c r="C47" s="4">
        <f>'2.Mapa'!A$306</f>
        <v>0</v>
      </c>
      <c r="D47" s="4">
        <f>'2.Mapa'!B$306</f>
        <v>0</v>
      </c>
      <c r="E47" s="4">
        <f>'2.Mapa'!C$306</f>
        <v>0</v>
      </c>
      <c r="F47" s="4">
        <f>'2.Mapa'!D$306</f>
        <v>0</v>
      </c>
      <c r="G47" s="4">
        <f>'2.Mapa'!E$306</f>
        <v>0</v>
      </c>
      <c r="H47" s="4">
        <f>'2.Mapa'!F$306</f>
        <v>0</v>
      </c>
      <c r="I47" s="4">
        <f>'2.Mapa'!G$306</f>
        <v>0</v>
      </c>
      <c r="J47" s="4">
        <f>'2.Mapa'!H$306</f>
        <v>0</v>
      </c>
      <c r="K47" s="4">
        <f>'2.Mapa'!I$306</f>
        <v>0</v>
      </c>
      <c r="L47" s="4">
        <f>'2.Mapa'!J$306</f>
        <v>0</v>
      </c>
      <c r="M47" s="4">
        <f>'2.Mapa'!K$306</f>
        <v>0</v>
      </c>
      <c r="N47" s="4">
        <f>'2.Mapa'!L$306</f>
        <v>0</v>
      </c>
      <c r="O47" s="4">
        <f>'2.Mapa'!M$306</f>
        <v>0</v>
      </c>
      <c r="P47" s="4">
        <f>'2.Mapa'!N$306</f>
        <v>0</v>
      </c>
      <c r="Q47" s="4">
        <f>'2.Mapa'!O$306</f>
        <v>0</v>
      </c>
      <c r="R47" s="4">
        <f>'2.Mapa'!P$306</f>
        <v>0</v>
      </c>
      <c r="S47" s="4">
        <f>'2.Mapa'!Q$306</f>
        <v>0</v>
      </c>
      <c r="T47" s="4">
        <f>'2.Mapa'!R$306</f>
        <v>0</v>
      </c>
      <c r="U47" s="4">
        <f>'2.Mapa'!S$306</f>
        <v>0</v>
      </c>
      <c r="V47" s="4">
        <f>'2.Mapa'!T$306</f>
        <v>0</v>
      </c>
      <c r="W47" s="4">
        <f>'2.Mapa'!U$306</f>
        <v>0</v>
      </c>
      <c r="X47" s="4">
        <f>'2.Mapa'!V$306</f>
        <v>0</v>
      </c>
      <c r="Y47" s="4">
        <f>'2.Mapa'!W$306</f>
        <v>0</v>
      </c>
      <c r="Z47" s="4">
        <f>'2.Mapa'!X$306</f>
        <v>0</v>
      </c>
      <c r="AA47" s="4">
        <f>'2.Mapa'!Y$306</f>
        <v>0</v>
      </c>
      <c r="AB47" s="4">
        <f>'2.Mapa'!Z$306</f>
        <v>0</v>
      </c>
      <c r="AC47" s="4">
        <f>'2.Mapa'!AA$306</f>
        <v>0</v>
      </c>
      <c r="AD47" s="4">
        <f>'2.Mapa'!AB$306</f>
        <v>0</v>
      </c>
      <c r="AE47" s="4">
        <f>'2.Mapa'!AC$306</f>
        <v>0</v>
      </c>
      <c r="AF47" s="4">
        <f>'2.Mapa'!AD$306</f>
        <v>0</v>
      </c>
      <c r="AG47" s="4">
        <f>'2.Mapa'!AE$306</f>
        <v>0</v>
      </c>
      <c r="AH47" s="4">
        <f>'2.Mapa'!AF$306</f>
        <v>0</v>
      </c>
      <c r="AI47" s="4">
        <f>'2.Mapa'!AG$306</f>
        <v>0</v>
      </c>
      <c r="AJ47" s="4">
        <f>'2.Mapa'!AH$306</f>
        <v>0</v>
      </c>
      <c r="AK47" s="4">
        <f>'2.Mapa'!AI$306</f>
        <v>0</v>
      </c>
      <c r="AL47" s="4">
        <f>'2.Mapa'!AJ$306</f>
        <v>0</v>
      </c>
      <c r="AM47" s="4">
        <f>'2.Mapa'!AK$306</f>
        <v>0</v>
      </c>
      <c r="AN47" s="4">
        <f>'2.Mapa'!AL$306</f>
        <v>0</v>
      </c>
      <c r="AO47" s="4">
        <f>'2.Mapa'!AM$306</f>
        <v>0</v>
      </c>
      <c r="AP47" s="4">
        <f>'2.Mapa'!AN$306</f>
        <v>0</v>
      </c>
      <c r="AQ47" s="4">
        <f>'2.Mapa'!AO$306</f>
        <v>0</v>
      </c>
      <c r="AR47" s="4">
        <f>'2.Mapa'!AP$306</f>
        <v>0</v>
      </c>
      <c r="AS47" s="4">
        <f>'2.Mapa'!AQ$306</f>
        <v>0</v>
      </c>
      <c r="AT47" s="4">
        <f>'2.Mapa'!AR$306</f>
        <v>0</v>
      </c>
      <c r="AU47" s="4">
        <f>'2.Mapa'!AS$306</f>
        <v>0</v>
      </c>
      <c r="AV47" s="4">
        <f>'2.Mapa'!AT$306</f>
        <v>0</v>
      </c>
      <c r="AW47" s="4">
        <f>'2.Mapa'!AU$306</f>
        <v>0</v>
      </c>
      <c r="AX47" s="4">
        <f>'2.Mapa'!AV$306</f>
        <v>0</v>
      </c>
      <c r="AY47" s="4">
        <f>'2.Mapa'!AW$306</f>
        <v>0</v>
      </c>
      <c r="AZ47" s="4">
        <f>'2.Mapa'!AX$306</f>
        <v>0</v>
      </c>
      <c r="BA47" s="4">
        <f>'2.Mapa'!AY$306</f>
        <v>0</v>
      </c>
      <c r="BB47" s="4">
        <f>'2.Mapa'!AZ$306</f>
        <v>0</v>
      </c>
      <c r="BC47" s="4">
        <f>'2.Mapa'!BA$306</f>
        <v>0</v>
      </c>
      <c r="BD47" s="4">
        <f>'2.Mapa'!BB$306</f>
        <v>0</v>
      </c>
      <c r="BE47" s="4">
        <f>'2.Mapa'!BC$306</f>
        <v>0</v>
      </c>
      <c r="BF47" s="4">
        <f>'2.Mapa'!BD$306</f>
        <v>0</v>
      </c>
      <c r="BG47" s="4">
        <f>'2.Mapa'!BE$306</f>
        <v>0</v>
      </c>
    </row>
    <row r="48" spans="1:60" ht="24.75" customHeight="1" x14ac:dyDescent="0.3">
      <c r="A48" s="19">
        <f t="shared" si="1"/>
        <v>258</v>
      </c>
      <c r="B48" s="1">
        <v>43</v>
      </c>
      <c r="C48" s="4">
        <f>'2.Mapa'!A$312</f>
        <v>0</v>
      </c>
      <c r="D48" s="4">
        <f>'2.Mapa'!B$312</f>
        <v>0</v>
      </c>
      <c r="E48" s="4">
        <f>'2.Mapa'!C$312</f>
        <v>0</v>
      </c>
      <c r="F48" s="4">
        <f>'2.Mapa'!D$312</f>
        <v>0</v>
      </c>
      <c r="G48" s="4">
        <f>'2.Mapa'!E$312</f>
        <v>0</v>
      </c>
      <c r="H48" s="4">
        <f>'2.Mapa'!F$312</f>
        <v>0</v>
      </c>
      <c r="I48" s="4">
        <f>'2.Mapa'!G$312</f>
        <v>0</v>
      </c>
      <c r="J48" s="4">
        <f>'2.Mapa'!H$312</f>
        <v>0</v>
      </c>
      <c r="K48" s="4">
        <f>'2.Mapa'!I$312</f>
        <v>0</v>
      </c>
      <c r="L48" s="4">
        <f>'2.Mapa'!J$312</f>
        <v>0</v>
      </c>
      <c r="M48" s="4">
        <f>'2.Mapa'!K$312</f>
        <v>0</v>
      </c>
      <c r="N48" s="4">
        <f>'2.Mapa'!L$312</f>
        <v>0</v>
      </c>
      <c r="O48" s="4">
        <f>'2.Mapa'!M$312</f>
        <v>0</v>
      </c>
      <c r="P48" s="4">
        <f>'2.Mapa'!N$312</f>
        <v>0</v>
      </c>
      <c r="Q48" s="4">
        <f>'2.Mapa'!O$312</f>
        <v>0</v>
      </c>
      <c r="R48" s="4">
        <f>'2.Mapa'!P$312</f>
        <v>0</v>
      </c>
      <c r="S48" s="4">
        <f>'2.Mapa'!Q$312</f>
        <v>0</v>
      </c>
      <c r="T48" s="4">
        <f>'2.Mapa'!R$312</f>
        <v>0</v>
      </c>
      <c r="U48" s="4">
        <f>'2.Mapa'!S$312</f>
        <v>0</v>
      </c>
      <c r="V48" s="4">
        <f>'2.Mapa'!T$312</f>
        <v>0</v>
      </c>
      <c r="W48" s="4">
        <f>'2.Mapa'!U$312</f>
        <v>0</v>
      </c>
      <c r="X48" s="4">
        <f>'2.Mapa'!V$312</f>
        <v>0</v>
      </c>
      <c r="Y48" s="4">
        <f>'2.Mapa'!W$312</f>
        <v>0</v>
      </c>
      <c r="Z48" s="4">
        <f>'2.Mapa'!X$312</f>
        <v>0</v>
      </c>
      <c r="AA48" s="4">
        <f>'2.Mapa'!Y$312</f>
        <v>0</v>
      </c>
      <c r="AB48" s="4">
        <f>'2.Mapa'!Z$312</f>
        <v>0</v>
      </c>
      <c r="AC48" s="4">
        <f>'2.Mapa'!AA$312</f>
        <v>0</v>
      </c>
      <c r="AD48" s="4">
        <f>'2.Mapa'!AB$312</f>
        <v>0</v>
      </c>
      <c r="AE48" s="4">
        <f>'2.Mapa'!AC$312</f>
        <v>0</v>
      </c>
      <c r="AF48" s="4">
        <f>'2.Mapa'!AD$312</f>
        <v>0</v>
      </c>
      <c r="AG48" s="4">
        <f>'2.Mapa'!AE$312</f>
        <v>0</v>
      </c>
      <c r="AH48" s="4">
        <f>'2.Mapa'!AF$312</f>
        <v>0</v>
      </c>
      <c r="AI48" s="4">
        <f>'2.Mapa'!AG$312</f>
        <v>0</v>
      </c>
      <c r="AJ48" s="4">
        <f>'2.Mapa'!AH$312</f>
        <v>0</v>
      </c>
      <c r="AK48" s="4">
        <f>'2.Mapa'!AI$312</f>
        <v>0</v>
      </c>
      <c r="AL48" s="4">
        <f>'2.Mapa'!AJ$312</f>
        <v>0</v>
      </c>
      <c r="AM48" s="4">
        <f>'2.Mapa'!AK$312</f>
        <v>0</v>
      </c>
      <c r="AN48" s="4">
        <f>'2.Mapa'!AL$312</f>
        <v>0</v>
      </c>
      <c r="AO48" s="4">
        <f>'2.Mapa'!AM$312</f>
        <v>0</v>
      </c>
      <c r="AP48" s="4">
        <f>'2.Mapa'!AN$312</f>
        <v>0</v>
      </c>
      <c r="AQ48" s="4">
        <f>'2.Mapa'!AO$312</f>
        <v>0</v>
      </c>
      <c r="AR48" s="4">
        <f>'2.Mapa'!AP$312</f>
        <v>0</v>
      </c>
      <c r="AS48" s="4">
        <f>'2.Mapa'!AQ$312</f>
        <v>0</v>
      </c>
      <c r="AT48" s="4">
        <f>'2.Mapa'!AR$312</f>
        <v>0</v>
      </c>
      <c r="AU48" s="4">
        <f>'2.Mapa'!AS$312</f>
        <v>0</v>
      </c>
      <c r="AV48" s="4">
        <f>'2.Mapa'!AT$312</f>
        <v>0</v>
      </c>
      <c r="AW48" s="4">
        <f>'2.Mapa'!AU$312</f>
        <v>0</v>
      </c>
      <c r="AX48" s="4">
        <f>'2.Mapa'!AV$312</f>
        <v>0</v>
      </c>
      <c r="AY48" s="4">
        <f>'2.Mapa'!AW$312</f>
        <v>0</v>
      </c>
      <c r="AZ48" s="4">
        <f>'2.Mapa'!AX$312</f>
        <v>0</v>
      </c>
      <c r="BA48" s="4">
        <f>'2.Mapa'!AY$312</f>
        <v>0</v>
      </c>
      <c r="BB48" s="4">
        <f>'2.Mapa'!AZ$312</f>
        <v>0</v>
      </c>
      <c r="BC48" s="4">
        <f>'2.Mapa'!BA$312</f>
        <v>0</v>
      </c>
      <c r="BD48" s="4">
        <f>'2.Mapa'!BB$312</f>
        <v>0</v>
      </c>
      <c r="BE48" s="4">
        <f>'2.Mapa'!BC$312</f>
        <v>0</v>
      </c>
      <c r="BF48" s="4">
        <f>'2.Mapa'!BD$312</f>
        <v>0</v>
      </c>
      <c r="BG48" s="4">
        <f>'2.Mapa'!BE$312</f>
        <v>0</v>
      </c>
    </row>
    <row r="49" spans="1:59" ht="24.75" customHeight="1" x14ac:dyDescent="0.3">
      <c r="A49" s="19">
        <f t="shared" si="1"/>
        <v>264</v>
      </c>
      <c r="B49" s="1">
        <v>44</v>
      </c>
      <c r="C49" s="4">
        <f>'2.Mapa'!A$318</f>
        <v>0</v>
      </c>
      <c r="D49" s="4">
        <f>'2.Mapa'!B$318</f>
        <v>0</v>
      </c>
      <c r="E49" s="4">
        <f>'2.Mapa'!C$318</f>
        <v>0</v>
      </c>
      <c r="F49" s="4">
        <f>'2.Mapa'!D$318</f>
        <v>0</v>
      </c>
      <c r="G49" s="4">
        <f>'2.Mapa'!E$318</f>
        <v>0</v>
      </c>
      <c r="H49" s="4">
        <f>'2.Mapa'!F$318</f>
        <v>0</v>
      </c>
      <c r="I49" s="4">
        <f>'2.Mapa'!G$318</f>
        <v>0</v>
      </c>
      <c r="J49" s="4">
        <f>'2.Mapa'!H$318</f>
        <v>0</v>
      </c>
      <c r="K49" s="4">
        <f>'2.Mapa'!I$318</f>
        <v>0</v>
      </c>
      <c r="L49" s="4">
        <f>'2.Mapa'!J$318</f>
        <v>0</v>
      </c>
      <c r="M49" s="4">
        <f>'2.Mapa'!K$318</f>
        <v>0</v>
      </c>
      <c r="N49" s="4">
        <f>'2.Mapa'!L$318</f>
        <v>0</v>
      </c>
      <c r="O49" s="4">
        <f>'2.Mapa'!M$318</f>
        <v>0</v>
      </c>
      <c r="P49" s="4">
        <f>'2.Mapa'!N$318</f>
        <v>0</v>
      </c>
      <c r="Q49" s="4">
        <f>'2.Mapa'!O$318</f>
        <v>0</v>
      </c>
      <c r="R49" s="4">
        <f>'2.Mapa'!P$318</f>
        <v>0</v>
      </c>
      <c r="S49" s="4">
        <f>'2.Mapa'!Q$318</f>
        <v>0</v>
      </c>
      <c r="T49" s="4">
        <f>'2.Mapa'!R$318</f>
        <v>0</v>
      </c>
      <c r="U49" s="4">
        <f>'2.Mapa'!S$318</f>
        <v>0</v>
      </c>
      <c r="V49" s="4">
        <f>'2.Mapa'!T$318</f>
        <v>0</v>
      </c>
      <c r="W49" s="4">
        <f>'2.Mapa'!U$318</f>
        <v>0</v>
      </c>
      <c r="X49" s="4">
        <f>'2.Mapa'!V$318</f>
        <v>0</v>
      </c>
      <c r="Y49" s="4">
        <f>'2.Mapa'!W$318</f>
        <v>0</v>
      </c>
      <c r="Z49" s="4">
        <f>'2.Mapa'!X$318</f>
        <v>0</v>
      </c>
      <c r="AA49" s="4">
        <f>'2.Mapa'!Y$318</f>
        <v>0</v>
      </c>
      <c r="AB49" s="4">
        <f>'2.Mapa'!Z$318</f>
        <v>0</v>
      </c>
      <c r="AC49" s="4">
        <f>'2.Mapa'!AA$318</f>
        <v>0</v>
      </c>
      <c r="AD49" s="4">
        <f>'2.Mapa'!AB$318</f>
        <v>0</v>
      </c>
      <c r="AE49" s="4">
        <f>'2.Mapa'!AC$318</f>
        <v>0</v>
      </c>
      <c r="AF49" s="4">
        <f>'2.Mapa'!AD$318</f>
        <v>0</v>
      </c>
      <c r="AG49" s="4">
        <f>'2.Mapa'!AE$318</f>
        <v>0</v>
      </c>
      <c r="AH49" s="4">
        <f>'2.Mapa'!AF$318</f>
        <v>0</v>
      </c>
      <c r="AI49" s="4">
        <f>'2.Mapa'!AG$318</f>
        <v>0</v>
      </c>
      <c r="AJ49" s="4">
        <f>'2.Mapa'!AH$318</f>
        <v>0</v>
      </c>
      <c r="AK49" s="4">
        <f>'2.Mapa'!AI$318</f>
        <v>0</v>
      </c>
      <c r="AL49" s="4">
        <f>'2.Mapa'!AJ$318</f>
        <v>0</v>
      </c>
      <c r="AM49" s="4">
        <f>'2.Mapa'!AK$318</f>
        <v>0</v>
      </c>
      <c r="AN49" s="4">
        <f>'2.Mapa'!AL$318</f>
        <v>0</v>
      </c>
      <c r="AO49" s="4">
        <f>'2.Mapa'!AM$318</f>
        <v>0</v>
      </c>
      <c r="AP49" s="4">
        <f>'2.Mapa'!AN$318</f>
        <v>0</v>
      </c>
      <c r="AQ49" s="4">
        <f>'2.Mapa'!AO$318</f>
        <v>0</v>
      </c>
      <c r="AR49" s="4">
        <f>'2.Mapa'!AP$318</f>
        <v>0</v>
      </c>
      <c r="AS49" s="4">
        <f>'2.Mapa'!AQ$318</f>
        <v>0</v>
      </c>
      <c r="AT49" s="4">
        <f>'2.Mapa'!AR$318</f>
        <v>0</v>
      </c>
      <c r="AU49" s="4">
        <f>'2.Mapa'!AS$318</f>
        <v>0</v>
      </c>
      <c r="AV49" s="4">
        <f>'2.Mapa'!AT$318</f>
        <v>0</v>
      </c>
      <c r="AW49" s="4">
        <f>'2.Mapa'!AU$318</f>
        <v>0</v>
      </c>
      <c r="AX49" s="4">
        <f>'2.Mapa'!AV$318</f>
        <v>0</v>
      </c>
      <c r="AY49" s="4">
        <f>'2.Mapa'!AW$318</f>
        <v>0</v>
      </c>
      <c r="AZ49" s="4">
        <f>'2.Mapa'!AX$318</f>
        <v>0</v>
      </c>
      <c r="BA49" s="4">
        <f>'2.Mapa'!AY$318</f>
        <v>0</v>
      </c>
      <c r="BB49" s="4">
        <f>'2.Mapa'!AZ$318</f>
        <v>0</v>
      </c>
      <c r="BC49" s="4">
        <f>'2.Mapa'!BA$318</f>
        <v>0</v>
      </c>
      <c r="BD49" s="4">
        <f>'2.Mapa'!BB$318</f>
        <v>0</v>
      </c>
      <c r="BE49" s="4">
        <f>'2.Mapa'!BC$318</f>
        <v>0</v>
      </c>
      <c r="BF49" s="4">
        <f>'2.Mapa'!BD$318</f>
        <v>0</v>
      </c>
      <c r="BG49" s="4">
        <f>'2.Mapa'!BE$318</f>
        <v>0</v>
      </c>
    </row>
    <row r="50" spans="1:59" ht="24.75" customHeight="1" x14ac:dyDescent="0.3">
      <c r="A50" s="19">
        <f t="shared" si="1"/>
        <v>270</v>
      </c>
      <c r="B50" s="1">
        <v>45</v>
      </c>
      <c r="C50" s="4">
        <f>'2.Mapa'!A$324</f>
        <v>0</v>
      </c>
      <c r="D50" s="4">
        <f>'2.Mapa'!B$324</f>
        <v>0</v>
      </c>
      <c r="E50" s="4">
        <f>'2.Mapa'!C$324</f>
        <v>0</v>
      </c>
      <c r="F50" s="4">
        <f>'2.Mapa'!D$324</f>
        <v>0</v>
      </c>
      <c r="G50" s="4">
        <f>'2.Mapa'!E$324</f>
        <v>0</v>
      </c>
      <c r="H50" s="4">
        <f>'2.Mapa'!F$324</f>
        <v>0</v>
      </c>
      <c r="I50" s="4">
        <f>'2.Mapa'!G$324</f>
        <v>0</v>
      </c>
      <c r="J50" s="4">
        <f>'2.Mapa'!H$324</f>
        <v>0</v>
      </c>
      <c r="K50" s="4">
        <f>'2.Mapa'!I$324</f>
        <v>0</v>
      </c>
      <c r="L50" s="4">
        <f>'2.Mapa'!J$324</f>
        <v>0</v>
      </c>
      <c r="M50" s="4">
        <f>'2.Mapa'!K$324</f>
        <v>0</v>
      </c>
      <c r="N50" s="4">
        <f>'2.Mapa'!L$324</f>
        <v>0</v>
      </c>
      <c r="O50" s="4">
        <f>'2.Mapa'!M$324</f>
        <v>0</v>
      </c>
      <c r="P50" s="4">
        <f>'2.Mapa'!N$324</f>
        <v>0</v>
      </c>
      <c r="Q50" s="4">
        <f>'2.Mapa'!O$324</f>
        <v>0</v>
      </c>
      <c r="R50" s="4">
        <f>'2.Mapa'!P$324</f>
        <v>0</v>
      </c>
      <c r="S50" s="4">
        <f>'2.Mapa'!Q$324</f>
        <v>0</v>
      </c>
      <c r="T50" s="4">
        <f>'2.Mapa'!R$324</f>
        <v>0</v>
      </c>
      <c r="U50" s="4">
        <f>'2.Mapa'!S$324</f>
        <v>0</v>
      </c>
      <c r="V50" s="4">
        <f>'2.Mapa'!T$324</f>
        <v>0</v>
      </c>
      <c r="W50" s="4">
        <f>'2.Mapa'!U$324</f>
        <v>0</v>
      </c>
      <c r="X50" s="4">
        <f>'2.Mapa'!V$324</f>
        <v>0</v>
      </c>
      <c r="Y50" s="4">
        <f>'2.Mapa'!W$324</f>
        <v>0</v>
      </c>
      <c r="Z50" s="4">
        <f>'2.Mapa'!X$324</f>
        <v>0</v>
      </c>
      <c r="AA50" s="4">
        <f>'2.Mapa'!Y$324</f>
        <v>0</v>
      </c>
      <c r="AB50" s="4">
        <f>'2.Mapa'!Z$324</f>
        <v>0</v>
      </c>
      <c r="AC50" s="4">
        <f>'2.Mapa'!AA$324</f>
        <v>0</v>
      </c>
      <c r="AD50" s="4">
        <f>'2.Mapa'!AB$324</f>
        <v>0</v>
      </c>
      <c r="AE50" s="4">
        <f>'2.Mapa'!AC$324</f>
        <v>0</v>
      </c>
      <c r="AF50" s="4">
        <f>'2.Mapa'!AD$324</f>
        <v>0</v>
      </c>
      <c r="AG50" s="4">
        <f>'2.Mapa'!AE$324</f>
        <v>0</v>
      </c>
      <c r="AH50" s="4">
        <f>'2.Mapa'!AF$324</f>
        <v>0</v>
      </c>
      <c r="AI50" s="4">
        <f>'2.Mapa'!AG$324</f>
        <v>0</v>
      </c>
      <c r="AJ50" s="4">
        <f>'2.Mapa'!AH$324</f>
        <v>0</v>
      </c>
      <c r="AK50" s="4">
        <f>'2.Mapa'!AI$324</f>
        <v>0</v>
      </c>
      <c r="AL50" s="4">
        <f>'2.Mapa'!AJ$324</f>
        <v>0</v>
      </c>
      <c r="AM50" s="4">
        <f>'2.Mapa'!AK$324</f>
        <v>0</v>
      </c>
      <c r="AN50" s="4">
        <f>'2.Mapa'!AL$324</f>
        <v>0</v>
      </c>
      <c r="AO50" s="4">
        <f>'2.Mapa'!AM$324</f>
        <v>0</v>
      </c>
      <c r="AP50" s="4">
        <f>'2.Mapa'!AN$324</f>
        <v>0</v>
      </c>
      <c r="AQ50" s="4">
        <f>'2.Mapa'!AO$324</f>
        <v>0</v>
      </c>
      <c r="AR50" s="4">
        <f>'2.Mapa'!AP$324</f>
        <v>0</v>
      </c>
      <c r="AS50" s="4">
        <f>'2.Mapa'!AQ$324</f>
        <v>0</v>
      </c>
      <c r="AT50" s="4">
        <f>'2.Mapa'!AR$324</f>
        <v>0</v>
      </c>
      <c r="AU50" s="4">
        <f>'2.Mapa'!AS$324</f>
        <v>0</v>
      </c>
      <c r="AV50" s="4">
        <f>'2.Mapa'!AT$324</f>
        <v>0</v>
      </c>
      <c r="AW50" s="4">
        <f>'2.Mapa'!AU$324</f>
        <v>0</v>
      </c>
      <c r="AX50" s="4">
        <f>'2.Mapa'!AV$324</f>
        <v>0</v>
      </c>
      <c r="AY50" s="4">
        <f>'2.Mapa'!AW$324</f>
        <v>0</v>
      </c>
      <c r="AZ50" s="4">
        <f>'2.Mapa'!AX$324</f>
        <v>0</v>
      </c>
      <c r="BA50" s="4">
        <f>'2.Mapa'!AY$324</f>
        <v>0</v>
      </c>
      <c r="BB50" s="4">
        <f>'2.Mapa'!AZ$324</f>
        <v>0</v>
      </c>
      <c r="BC50" s="4">
        <f>'2.Mapa'!BA$324</f>
        <v>0</v>
      </c>
      <c r="BD50" s="4">
        <f>'2.Mapa'!BB$324</f>
        <v>0</v>
      </c>
      <c r="BE50" s="4">
        <f>'2.Mapa'!BC$324</f>
        <v>0</v>
      </c>
      <c r="BF50" s="4">
        <f>'2.Mapa'!BD$324</f>
        <v>0</v>
      </c>
      <c r="BG50" s="4">
        <f>'2.Mapa'!BE$324</f>
        <v>0</v>
      </c>
    </row>
    <row r="51" spans="1:59" ht="24.75" customHeight="1" x14ac:dyDescent="0.3">
      <c r="A51" s="19">
        <f t="shared" si="1"/>
        <v>276</v>
      </c>
      <c r="B51" s="1">
        <v>46</v>
      </c>
      <c r="C51" s="4">
        <f>'2.Mapa'!A$330</f>
        <v>0</v>
      </c>
      <c r="D51" s="4">
        <f>'2.Mapa'!B$330</f>
        <v>0</v>
      </c>
      <c r="E51" s="4">
        <f>'2.Mapa'!C$330</f>
        <v>0</v>
      </c>
      <c r="F51" s="4">
        <f>'2.Mapa'!D$330</f>
        <v>0</v>
      </c>
      <c r="G51" s="4">
        <f>'2.Mapa'!E$330</f>
        <v>0</v>
      </c>
      <c r="H51" s="4">
        <f>'2.Mapa'!F$330</f>
        <v>0</v>
      </c>
      <c r="I51" s="4">
        <f>'2.Mapa'!G$330</f>
        <v>0</v>
      </c>
      <c r="J51" s="4">
        <f>'2.Mapa'!H$330</f>
        <v>0</v>
      </c>
      <c r="K51" s="4">
        <f>'2.Mapa'!I$330</f>
        <v>0</v>
      </c>
      <c r="L51" s="4">
        <f>'2.Mapa'!J$330</f>
        <v>0</v>
      </c>
      <c r="M51" s="4">
        <f>'2.Mapa'!K$330</f>
        <v>0</v>
      </c>
      <c r="N51" s="4">
        <f>'2.Mapa'!L$330</f>
        <v>0</v>
      </c>
      <c r="O51" s="4">
        <f>'2.Mapa'!M$330</f>
        <v>0</v>
      </c>
      <c r="P51" s="4">
        <f>'2.Mapa'!N$330</f>
        <v>0</v>
      </c>
      <c r="Q51" s="4">
        <f>'2.Mapa'!O$330</f>
        <v>0</v>
      </c>
      <c r="R51" s="4">
        <f>'2.Mapa'!P$330</f>
        <v>0</v>
      </c>
      <c r="S51" s="4">
        <f>'2.Mapa'!Q$330</f>
        <v>0</v>
      </c>
      <c r="T51" s="4">
        <f>'2.Mapa'!R$330</f>
        <v>0</v>
      </c>
      <c r="U51" s="4">
        <f>'2.Mapa'!S$330</f>
        <v>0</v>
      </c>
      <c r="V51" s="4">
        <f>'2.Mapa'!T$330</f>
        <v>0</v>
      </c>
      <c r="W51" s="4">
        <f>'2.Mapa'!U$330</f>
        <v>0</v>
      </c>
      <c r="X51" s="4">
        <f>'2.Mapa'!V$330</f>
        <v>0</v>
      </c>
      <c r="Y51" s="4">
        <f>'2.Mapa'!W$330</f>
        <v>0</v>
      </c>
      <c r="Z51" s="4">
        <f>'2.Mapa'!X$330</f>
        <v>0</v>
      </c>
      <c r="AA51" s="4">
        <f>'2.Mapa'!Y$330</f>
        <v>0</v>
      </c>
      <c r="AB51" s="4">
        <f>'2.Mapa'!Z$330</f>
        <v>0</v>
      </c>
      <c r="AC51" s="4">
        <f>'2.Mapa'!AA$330</f>
        <v>0</v>
      </c>
      <c r="AD51" s="4">
        <f>'2.Mapa'!AB$330</f>
        <v>0</v>
      </c>
      <c r="AE51" s="4">
        <f>'2.Mapa'!AC$330</f>
        <v>0</v>
      </c>
      <c r="AF51" s="4">
        <f>'2.Mapa'!AD$330</f>
        <v>0</v>
      </c>
      <c r="AG51" s="4">
        <f>'2.Mapa'!AE$330</f>
        <v>0</v>
      </c>
      <c r="AH51" s="4">
        <f>'2.Mapa'!AF$330</f>
        <v>0</v>
      </c>
      <c r="AI51" s="4">
        <f>'2.Mapa'!AG$330</f>
        <v>0</v>
      </c>
      <c r="AJ51" s="4">
        <f>'2.Mapa'!AH$330</f>
        <v>0</v>
      </c>
      <c r="AK51" s="4">
        <f>'2.Mapa'!AI$330</f>
        <v>0</v>
      </c>
      <c r="AL51" s="4">
        <f>'2.Mapa'!AJ$330</f>
        <v>0</v>
      </c>
      <c r="AM51" s="4">
        <f>'2.Mapa'!AK$330</f>
        <v>0</v>
      </c>
      <c r="AN51" s="4">
        <f>'2.Mapa'!AL$330</f>
        <v>0</v>
      </c>
      <c r="AO51" s="4">
        <f>'2.Mapa'!AM$330</f>
        <v>0</v>
      </c>
      <c r="AP51" s="4">
        <f>'2.Mapa'!AN$330</f>
        <v>0</v>
      </c>
      <c r="AQ51" s="4">
        <f>'2.Mapa'!AO$330</f>
        <v>0</v>
      </c>
      <c r="AR51" s="4">
        <f>'2.Mapa'!AP$330</f>
        <v>0</v>
      </c>
      <c r="AS51" s="4">
        <f>'2.Mapa'!AQ$330</f>
        <v>0</v>
      </c>
      <c r="AT51" s="4">
        <f>'2.Mapa'!AR$330</f>
        <v>0</v>
      </c>
      <c r="AU51" s="4">
        <f>'2.Mapa'!AS$330</f>
        <v>0</v>
      </c>
      <c r="AV51" s="4">
        <f>'2.Mapa'!AT$330</f>
        <v>0</v>
      </c>
      <c r="AW51" s="4">
        <f>'2.Mapa'!AU$330</f>
        <v>0</v>
      </c>
      <c r="AX51" s="4">
        <f>'2.Mapa'!AV$330</f>
        <v>0</v>
      </c>
      <c r="AY51" s="4">
        <f>'2.Mapa'!AW$330</f>
        <v>0</v>
      </c>
      <c r="AZ51" s="4">
        <f>'2.Mapa'!AX$330</f>
        <v>0</v>
      </c>
      <c r="BA51" s="4">
        <f>'2.Mapa'!AY$330</f>
        <v>0</v>
      </c>
      <c r="BB51" s="4">
        <f>'2.Mapa'!AZ$330</f>
        <v>0</v>
      </c>
      <c r="BC51" s="4">
        <f>'2.Mapa'!BA$330</f>
        <v>0</v>
      </c>
      <c r="BD51" s="4">
        <f>'2.Mapa'!BB$330</f>
        <v>0</v>
      </c>
      <c r="BE51" s="4">
        <f>'2.Mapa'!BC$330</f>
        <v>0</v>
      </c>
      <c r="BF51" s="4">
        <f>'2.Mapa'!BD$330</f>
        <v>0</v>
      </c>
      <c r="BG51" s="4">
        <f>'2.Mapa'!BE$330</f>
        <v>0</v>
      </c>
    </row>
    <row r="52" spans="1:59" ht="24.75" customHeight="1" x14ac:dyDescent="0.3">
      <c r="A52" s="19">
        <f t="shared" si="1"/>
        <v>282</v>
      </c>
      <c r="B52" s="1">
        <v>47</v>
      </c>
      <c r="C52" s="4">
        <f>'2.Mapa'!A$336</f>
        <v>0</v>
      </c>
      <c r="D52" s="4">
        <f>'2.Mapa'!B$336</f>
        <v>0</v>
      </c>
      <c r="E52" s="4">
        <f>'2.Mapa'!C$336</f>
        <v>0</v>
      </c>
      <c r="F52" s="4">
        <f>'2.Mapa'!D$336</f>
        <v>0</v>
      </c>
      <c r="G52" s="4">
        <f>'2.Mapa'!E$336</f>
        <v>0</v>
      </c>
      <c r="H52" s="4">
        <f>'2.Mapa'!F$336</f>
        <v>0</v>
      </c>
      <c r="I52" s="4">
        <f>'2.Mapa'!G$336</f>
        <v>0</v>
      </c>
      <c r="J52" s="4">
        <f>'2.Mapa'!H$336</f>
        <v>0</v>
      </c>
      <c r="K52" s="4">
        <f>'2.Mapa'!I$336</f>
        <v>0</v>
      </c>
      <c r="L52" s="4">
        <f>'2.Mapa'!J$336</f>
        <v>0</v>
      </c>
      <c r="M52" s="4">
        <f>'2.Mapa'!K$336</f>
        <v>0</v>
      </c>
      <c r="N52" s="4">
        <f>'2.Mapa'!L$336</f>
        <v>0</v>
      </c>
      <c r="O52" s="4">
        <f>'2.Mapa'!M$336</f>
        <v>0</v>
      </c>
      <c r="P52" s="4">
        <f>'2.Mapa'!N$336</f>
        <v>0</v>
      </c>
      <c r="Q52" s="4">
        <f>'2.Mapa'!O$336</f>
        <v>0</v>
      </c>
      <c r="R52" s="4">
        <f>'2.Mapa'!P$336</f>
        <v>0</v>
      </c>
      <c r="S52" s="4">
        <f>'2.Mapa'!Q$336</f>
        <v>0</v>
      </c>
      <c r="T52" s="4">
        <f>'2.Mapa'!R$336</f>
        <v>0</v>
      </c>
      <c r="U52" s="4">
        <f>'2.Mapa'!S$336</f>
        <v>0</v>
      </c>
      <c r="V52" s="4">
        <f>'2.Mapa'!T$336</f>
        <v>0</v>
      </c>
      <c r="W52" s="4">
        <f>'2.Mapa'!U$336</f>
        <v>0</v>
      </c>
      <c r="X52" s="4">
        <f>'2.Mapa'!V$336</f>
        <v>0</v>
      </c>
      <c r="Y52" s="4">
        <f>'2.Mapa'!W$336</f>
        <v>0</v>
      </c>
      <c r="Z52" s="4">
        <f>'2.Mapa'!X$336</f>
        <v>0</v>
      </c>
      <c r="AA52" s="4">
        <f>'2.Mapa'!Y$336</f>
        <v>0</v>
      </c>
      <c r="AB52" s="4">
        <f>'2.Mapa'!Z$336</f>
        <v>0</v>
      </c>
      <c r="AC52" s="4">
        <f>'2.Mapa'!AA$336</f>
        <v>0</v>
      </c>
      <c r="AD52" s="4">
        <f>'2.Mapa'!AB$336</f>
        <v>0</v>
      </c>
      <c r="AE52" s="4">
        <f>'2.Mapa'!AC$336</f>
        <v>0</v>
      </c>
      <c r="AF52" s="4">
        <f>'2.Mapa'!AD$336</f>
        <v>0</v>
      </c>
      <c r="AG52" s="4">
        <f>'2.Mapa'!AE$336</f>
        <v>0</v>
      </c>
      <c r="AH52" s="4">
        <f>'2.Mapa'!AF$336</f>
        <v>0</v>
      </c>
      <c r="AI52" s="4">
        <f>'2.Mapa'!AG$336</f>
        <v>0</v>
      </c>
      <c r="AJ52" s="4">
        <f>'2.Mapa'!AH$336</f>
        <v>0</v>
      </c>
      <c r="AK52" s="4">
        <f>'2.Mapa'!AI$336</f>
        <v>0</v>
      </c>
      <c r="AL52" s="4">
        <f>'2.Mapa'!AJ$336</f>
        <v>0</v>
      </c>
      <c r="AM52" s="4">
        <f>'2.Mapa'!AK$336</f>
        <v>0</v>
      </c>
      <c r="AN52" s="4">
        <f>'2.Mapa'!AL$336</f>
        <v>0</v>
      </c>
      <c r="AO52" s="4">
        <f>'2.Mapa'!AM$336</f>
        <v>0</v>
      </c>
      <c r="AP52" s="4">
        <f>'2.Mapa'!AN$336</f>
        <v>0</v>
      </c>
      <c r="AQ52" s="4">
        <f>'2.Mapa'!AO$336</f>
        <v>0</v>
      </c>
      <c r="AR52" s="4">
        <f>'2.Mapa'!AP$336</f>
        <v>0</v>
      </c>
      <c r="AS52" s="4">
        <f>'2.Mapa'!AQ$336</f>
        <v>0</v>
      </c>
      <c r="AT52" s="4">
        <f>'2.Mapa'!AR$336</f>
        <v>0</v>
      </c>
      <c r="AU52" s="4">
        <f>'2.Mapa'!AS$336</f>
        <v>0</v>
      </c>
      <c r="AV52" s="4">
        <f>'2.Mapa'!AT$336</f>
        <v>0</v>
      </c>
      <c r="AW52" s="4">
        <f>'2.Mapa'!AU$336</f>
        <v>0</v>
      </c>
      <c r="AX52" s="4">
        <f>'2.Mapa'!AV$336</f>
        <v>0</v>
      </c>
      <c r="AY52" s="4">
        <f>'2.Mapa'!AW$336</f>
        <v>0</v>
      </c>
      <c r="AZ52" s="4">
        <f>'2.Mapa'!AX$336</f>
        <v>0</v>
      </c>
      <c r="BA52" s="4">
        <f>'2.Mapa'!AY$336</f>
        <v>0</v>
      </c>
      <c r="BB52" s="4">
        <f>'2.Mapa'!AZ$336</f>
        <v>0</v>
      </c>
      <c r="BC52" s="4">
        <f>'2.Mapa'!BA$336</f>
        <v>0</v>
      </c>
      <c r="BD52" s="4">
        <f>'2.Mapa'!BB$336</f>
        <v>0</v>
      </c>
      <c r="BE52" s="4">
        <f>'2.Mapa'!BC$336</f>
        <v>0</v>
      </c>
      <c r="BF52" s="4">
        <f>'2.Mapa'!BD$336</f>
        <v>0</v>
      </c>
      <c r="BG52" s="4">
        <f>'2.Mapa'!BE$336</f>
        <v>0</v>
      </c>
    </row>
    <row r="53" spans="1:59" ht="24.75" customHeight="1" x14ac:dyDescent="0.3">
      <c r="A53" s="19">
        <f t="shared" si="1"/>
        <v>288</v>
      </c>
      <c r="B53" s="1">
        <v>48</v>
      </c>
      <c r="C53" s="4">
        <f>'2.Mapa'!A$342</f>
        <v>0</v>
      </c>
      <c r="D53" s="4">
        <f>'2.Mapa'!B$342</f>
        <v>0</v>
      </c>
      <c r="E53" s="4">
        <f>'2.Mapa'!C$342</f>
        <v>0</v>
      </c>
      <c r="F53" s="4">
        <f>'2.Mapa'!D$342</f>
        <v>0</v>
      </c>
      <c r="G53" s="4">
        <f>'2.Mapa'!E$342</f>
        <v>0</v>
      </c>
      <c r="H53" s="4">
        <f>'2.Mapa'!F$342</f>
        <v>0</v>
      </c>
      <c r="I53" s="4">
        <f>'2.Mapa'!G$342</f>
        <v>0</v>
      </c>
      <c r="J53" s="4">
        <f>'2.Mapa'!H$342</f>
        <v>0</v>
      </c>
      <c r="K53" s="4">
        <f>'2.Mapa'!I$342</f>
        <v>0</v>
      </c>
      <c r="L53" s="4">
        <f>'2.Mapa'!J$342</f>
        <v>0</v>
      </c>
      <c r="M53" s="4">
        <f>'2.Mapa'!K$342</f>
        <v>0</v>
      </c>
      <c r="N53" s="4">
        <f>'2.Mapa'!L$342</f>
        <v>0</v>
      </c>
      <c r="O53" s="4">
        <f>'2.Mapa'!M$342</f>
        <v>0</v>
      </c>
      <c r="P53" s="4">
        <f>'2.Mapa'!N$342</f>
        <v>0</v>
      </c>
      <c r="Q53" s="4">
        <f>'2.Mapa'!O$342</f>
        <v>0</v>
      </c>
      <c r="R53" s="4">
        <f>'2.Mapa'!P$342</f>
        <v>0</v>
      </c>
      <c r="S53" s="4">
        <f>'2.Mapa'!Q$342</f>
        <v>0</v>
      </c>
      <c r="T53" s="4">
        <f>'2.Mapa'!R$342</f>
        <v>0</v>
      </c>
      <c r="U53" s="4">
        <f>'2.Mapa'!S$342</f>
        <v>0</v>
      </c>
      <c r="V53" s="4">
        <f>'2.Mapa'!T$342</f>
        <v>0</v>
      </c>
      <c r="W53" s="4">
        <f>'2.Mapa'!U$342</f>
        <v>0</v>
      </c>
      <c r="X53" s="4">
        <f>'2.Mapa'!V$342</f>
        <v>0</v>
      </c>
      <c r="Y53" s="4">
        <f>'2.Mapa'!W$342</f>
        <v>0</v>
      </c>
      <c r="Z53" s="4">
        <f>'2.Mapa'!X$342</f>
        <v>0</v>
      </c>
      <c r="AA53" s="4">
        <f>'2.Mapa'!Y$342</f>
        <v>0</v>
      </c>
      <c r="AB53" s="4">
        <f>'2.Mapa'!Z$342</f>
        <v>0</v>
      </c>
      <c r="AC53" s="4">
        <f>'2.Mapa'!AA$342</f>
        <v>0</v>
      </c>
      <c r="AD53" s="4">
        <f>'2.Mapa'!AB$342</f>
        <v>0</v>
      </c>
      <c r="AE53" s="4">
        <f>'2.Mapa'!AC$342</f>
        <v>0</v>
      </c>
      <c r="AF53" s="4">
        <f>'2.Mapa'!AD$342</f>
        <v>0</v>
      </c>
      <c r="AG53" s="4">
        <f>'2.Mapa'!AE$342</f>
        <v>0</v>
      </c>
      <c r="AH53" s="4">
        <f>'2.Mapa'!AF$342</f>
        <v>0</v>
      </c>
      <c r="AI53" s="4">
        <f>'2.Mapa'!AG$342</f>
        <v>0</v>
      </c>
      <c r="AJ53" s="4">
        <f>'2.Mapa'!AH$342</f>
        <v>0</v>
      </c>
      <c r="AK53" s="4">
        <f>'2.Mapa'!AI$342</f>
        <v>0</v>
      </c>
      <c r="AL53" s="4">
        <f>'2.Mapa'!AJ$342</f>
        <v>0</v>
      </c>
      <c r="AM53" s="4">
        <f>'2.Mapa'!AK$342</f>
        <v>0</v>
      </c>
      <c r="AN53" s="4">
        <f>'2.Mapa'!AL$342</f>
        <v>0</v>
      </c>
      <c r="AO53" s="4">
        <f>'2.Mapa'!AM$342</f>
        <v>0</v>
      </c>
      <c r="AP53" s="4">
        <f>'2.Mapa'!AN$342</f>
        <v>0</v>
      </c>
      <c r="AQ53" s="4">
        <f>'2.Mapa'!AO$342</f>
        <v>0</v>
      </c>
      <c r="AR53" s="4">
        <f>'2.Mapa'!AP$342</f>
        <v>0</v>
      </c>
      <c r="AS53" s="4">
        <f>'2.Mapa'!AQ$342</f>
        <v>0</v>
      </c>
      <c r="AT53" s="4">
        <f>'2.Mapa'!AR$342</f>
        <v>0</v>
      </c>
      <c r="AU53" s="4">
        <f>'2.Mapa'!AS$342</f>
        <v>0</v>
      </c>
      <c r="AV53" s="4">
        <f>'2.Mapa'!AT$342</f>
        <v>0</v>
      </c>
      <c r="AW53" s="4">
        <f>'2.Mapa'!AU$342</f>
        <v>0</v>
      </c>
      <c r="AX53" s="4">
        <f>'2.Mapa'!AV$342</f>
        <v>0</v>
      </c>
      <c r="AY53" s="4">
        <f>'2.Mapa'!AW$342</f>
        <v>0</v>
      </c>
      <c r="AZ53" s="4">
        <f>'2.Mapa'!AX$342</f>
        <v>0</v>
      </c>
      <c r="BA53" s="4">
        <f>'2.Mapa'!AY$342</f>
        <v>0</v>
      </c>
      <c r="BB53" s="4">
        <f>'2.Mapa'!AZ$342</f>
        <v>0</v>
      </c>
      <c r="BC53" s="4">
        <f>'2.Mapa'!BA$342</f>
        <v>0</v>
      </c>
      <c r="BD53" s="4">
        <f>'2.Mapa'!BB$342</f>
        <v>0</v>
      </c>
      <c r="BE53" s="4">
        <f>'2.Mapa'!BC$342</f>
        <v>0</v>
      </c>
      <c r="BF53" s="4">
        <f>'2.Mapa'!BD$342</f>
        <v>0</v>
      </c>
      <c r="BG53" s="4">
        <f>'2.Mapa'!BE$342</f>
        <v>0</v>
      </c>
    </row>
    <row r="54" spans="1:59" ht="24.75" customHeight="1" x14ac:dyDescent="0.3">
      <c r="A54" s="19">
        <f t="shared" si="1"/>
        <v>294</v>
      </c>
      <c r="B54" s="1">
        <v>49</v>
      </c>
      <c r="C54" s="4">
        <f>'2.Mapa'!A$348</f>
        <v>0</v>
      </c>
      <c r="D54" s="4">
        <f>'2.Mapa'!B$348</f>
        <v>0</v>
      </c>
      <c r="E54" s="4">
        <f>'2.Mapa'!C$348</f>
        <v>0</v>
      </c>
      <c r="F54" s="4">
        <f>'2.Mapa'!D$348</f>
        <v>0</v>
      </c>
      <c r="G54" s="4">
        <f>'2.Mapa'!E$348</f>
        <v>0</v>
      </c>
      <c r="H54" s="4">
        <f>'2.Mapa'!F$348</f>
        <v>0</v>
      </c>
      <c r="I54" s="4">
        <f>'2.Mapa'!G$348</f>
        <v>0</v>
      </c>
      <c r="J54" s="4">
        <f>'2.Mapa'!H$348</f>
        <v>0</v>
      </c>
      <c r="K54" s="4">
        <f>'2.Mapa'!I$348</f>
        <v>0</v>
      </c>
      <c r="L54" s="4">
        <f>'2.Mapa'!J$348</f>
        <v>0</v>
      </c>
      <c r="M54" s="4">
        <f>'2.Mapa'!K$348</f>
        <v>0</v>
      </c>
      <c r="N54" s="4">
        <f>'2.Mapa'!L$348</f>
        <v>0</v>
      </c>
      <c r="O54" s="4">
        <f>'2.Mapa'!M$348</f>
        <v>0</v>
      </c>
      <c r="P54" s="4">
        <f>'2.Mapa'!N$348</f>
        <v>0</v>
      </c>
      <c r="Q54" s="4">
        <f>'2.Mapa'!O$348</f>
        <v>0</v>
      </c>
      <c r="R54" s="4">
        <f>'2.Mapa'!P$348</f>
        <v>0</v>
      </c>
      <c r="S54" s="4">
        <f>'2.Mapa'!Q$348</f>
        <v>0</v>
      </c>
      <c r="T54" s="4">
        <f>'2.Mapa'!R$348</f>
        <v>0</v>
      </c>
      <c r="U54" s="4">
        <f>'2.Mapa'!S$348</f>
        <v>0</v>
      </c>
      <c r="V54" s="4">
        <f>'2.Mapa'!T$348</f>
        <v>0</v>
      </c>
      <c r="W54" s="4">
        <f>'2.Mapa'!U$348</f>
        <v>0</v>
      </c>
      <c r="X54" s="4">
        <f>'2.Mapa'!V$348</f>
        <v>0</v>
      </c>
      <c r="Y54" s="4">
        <f>'2.Mapa'!W$348</f>
        <v>0</v>
      </c>
      <c r="Z54" s="4">
        <f>'2.Mapa'!X$348</f>
        <v>0</v>
      </c>
      <c r="AA54" s="4">
        <f>'2.Mapa'!Y$348</f>
        <v>0</v>
      </c>
      <c r="AB54" s="4">
        <f>'2.Mapa'!Z$348</f>
        <v>0</v>
      </c>
      <c r="AC54" s="4">
        <f>'2.Mapa'!AA$348</f>
        <v>0</v>
      </c>
      <c r="AD54" s="4">
        <f>'2.Mapa'!AB$348</f>
        <v>0</v>
      </c>
      <c r="AE54" s="4">
        <f>'2.Mapa'!AC$348</f>
        <v>0</v>
      </c>
      <c r="AF54" s="4">
        <f>'2.Mapa'!AD$348</f>
        <v>0</v>
      </c>
      <c r="AG54" s="4">
        <f>'2.Mapa'!AE$348</f>
        <v>0</v>
      </c>
      <c r="AH54" s="4">
        <f>'2.Mapa'!AF$348</f>
        <v>0</v>
      </c>
      <c r="AI54" s="4">
        <f>'2.Mapa'!AG$348</f>
        <v>0</v>
      </c>
      <c r="AJ54" s="4">
        <f>'2.Mapa'!AH$348</f>
        <v>0</v>
      </c>
      <c r="AK54" s="4">
        <f>'2.Mapa'!AI$348</f>
        <v>0</v>
      </c>
      <c r="AL54" s="4">
        <f>'2.Mapa'!AJ$348</f>
        <v>0</v>
      </c>
      <c r="AM54" s="4">
        <f>'2.Mapa'!AK$348</f>
        <v>0</v>
      </c>
      <c r="AN54" s="4">
        <f>'2.Mapa'!AL$348</f>
        <v>0</v>
      </c>
      <c r="AO54" s="4">
        <f>'2.Mapa'!AM$348</f>
        <v>0</v>
      </c>
      <c r="AP54" s="4">
        <f>'2.Mapa'!AN$348</f>
        <v>0</v>
      </c>
      <c r="AQ54" s="4">
        <f>'2.Mapa'!AO$348</f>
        <v>0</v>
      </c>
      <c r="AR54" s="4">
        <f>'2.Mapa'!AP$348</f>
        <v>0</v>
      </c>
      <c r="AS54" s="4">
        <f>'2.Mapa'!AQ$348</f>
        <v>0</v>
      </c>
      <c r="AT54" s="4">
        <f>'2.Mapa'!AR$348</f>
        <v>0</v>
      </c>
      <c r="AU54" s="4">
        <f>'2.Mapa'!AS$348</f>
        <v>0</v>
      </c>
      <c r="AV54" s="4">
        <f>'2.Mapa'!AT$348</f>
        <v>0</v>
      </c>
      <c r="AW54" s="4">
        <f>'2.Mapa'!AU$348</f>
        <v>0</v>
      </c>
      <c r="AX54" s="4">
        <f>'2.Mapa'!AV$348</f>
        <v>0</v>
      </c>
      <c r="AY54" s="4">
        <f>'2.Mapa'!AW$348</f>
        <v>0</v>
      </c>
      <c r="AZ54" s="4">
        <f>'2.Mapa'!AX$348</f>
        <v>0</v>
      </c>
      <c r="BA54" s="4">
        <f>'2.Mapa'!AY$348</f>
        <v>0</v>
      </c>
      <c r="BB54" s="4">
        <f>'2.Mapa'!AZ$348</f>
        <v>0</v>
      </c>
      <c r="BC54" s="4">
        <f>'2.Mapa'!BA$348</f>
        <v>0</v>
      </c>
      <c r="BD54" s="4">
        <f>'2.Mapa'!BB$348</f>
        <v>0</v>
      </c>
      <c r="BE54" s="4">
        <f>'2.Mapa'!BC$348</f>
        <v>0</v>
      </c>
      <c r="BF54" s="4">
        <f>'2.Mapa'!BD$348</f>
        <v>0</v>
      </c>
      <c r="BG54" s="4">
        <f>'2.Mapa'!BE$348</f>
        <v>0</v>
      </c>
    </row>
    <row r="55" spans="1:59" ht="24.75" customHeight="1" x14ac:dyDescent="0.3">
      <c r="A55" s="19">
        <f t="shared" si="1"/>
        <v>300</v>
      </c>
      <c r="B55" s="1">
        <v>50</v>
      </c>
      <c r="C55" s="4">
        <f>'2.Mapa'!A$354</f>
        <v>0</v>
      </c>
      <c r="D55" s="4">
        <f>'2.Mapa'!B$354</f>
        <v>0</v>
      </c>
      <c r="E55" s="4">
        <f>'2.Mapa'!C$354</f>
        <v>0</v>
      </c>
      <c r="F55" s="4">
        <f>'2.Mapa'!D$354</f>
        <v>0</v>
      </c>
      <c r="G55" s="4">
        <f>'2.Mapa'!E$354</f>
        <v>0</v>
      </c>
      <c r="H55" s="4">
        <f>'2.Mapa'!F$354</f>
        <v>0</v>
      </c>
      <c r="I55" s="4">
        <f>'2.Mapa'!G$354</f>
        <v>0</v>
      </c>
      <c r="J55" s="4">
        <f>'2.Mapa'!H$354</f>
        <v>0</v>
      </c>
      <c r="K55" s="4">
        <f>'2.Mapa'!I$354</f>
        <v>0</v>
      </c>
      <c r="L55" s="4">
        <f>'2.Mapa'!J$354</f>
        <v>0</v>
      </c>
      <c r="M55" s="4">
        <f>'2.Mapa'!K$354</f>
        <v>0</v>
      </c>
      <c r="N55" s="4">
        <f>'2.Mapa'!L$354</f>
        <v>0</v>
      </c>
      <c r="O55" s="4">
        <f>'2.Mapa'!M$354</f>
        <v>0</v>
      </c>
      <c r="P55" s="4">
        <f>'2.Mapa'!N$354</f>
        <v>0</v>
      </c>
      <c r="Q55" s="4">
        <f>'2.Mapa'!O$354</f>
        <v>0</v>
      </c>
      <c r="R55" s="4">
        <f>'2.Mapa'!P$354</f>
        <v>0</v>
      </c>
      <c r="S55" s="4">
        <f>'2.Mapa'!Q$354</f>
        <v>0</v>
      </c>
      <c r="T55" s="4">
        <f>'2.Mapa'!R$354</f>
        <v>0</v>
      </c>
      <c r="U55" s="4">
        <f>'2.Mapa'!S$354</f>
        <v>0</v>
      </c>
      <c r="V55" s="4">
        <f>'2.Mapa'!T$354</f>
        <v>0</v>
      </c>
      <c r="W55" s="4">
        <f>'2.Mapa'!U$354</f>
        <v>0</v>
      </c>
      <c r="X55" s="4">
        <f>'2.Mapa'!V$354</f>
        <v>0</v>
      </c>
      <c r="Y55" s="4">
        <f>'2.Mapa'!W$354</f>
        <v>0</v>
      </c>
      <c r="Z55" s="4">
        <f>'2.Mapa'!X$354</f>
        <v>0</v>
      </c>
      <c r="AA55" s="4">
        <f>'2.Mapa'!Y$354</f>
        <v>0</v>
      </c>
      <c r="AB55" s="4">
        <f>'2.Mapa'!Z$354</f>
        <v>0</v>
      </c>
      <c r="AC55" s="4">
        <f>'2.Mapa'!AA$354</f>
        <v>0</v>
      </c>
      <c r="AD55" s="4">
        <f>'2.Mapa'!AB$354</f>
        <v>0</v>
      </c>
      <c r="AE55" s="4">
        <f>'2.Mapa'!AC$354</f>
        <v>0</v>
      </c>
      <c r="AF55" s="4">
        <f>'2.Mapa'!AD$354</f>
        <v>0</v>
      </c>
      <c r="AG55" s="4">
        <f>'2.Mapa'!AE$354</f>
        <v>0</v>
      </c>
      <c r="AH55" s="4">
        <f>'2.Mapa'!AF$354</f>
        <v>0</v>
      </c>
      <c r="AI55" s="4">
        <f>'2.Mapa'!AG$354</f>
        <v>0</v>
      </c>
      <c r="AJ55" s="4">
        <f>'2.Mapa'!AH$354</f>
        <v>0</v>
      </c>
      <c r="AK55" s="4">
        <f>'2.Mapa'!AI$354</f>
        <v>0</v>
      </c>
      <c r="AL55" s="4">
        <f>'2.Mapa'!AJ$354</f>
        <v>0</v>
      </c>
      <c r="AM55" s="4">
        <f>'2.Mapa'!AK$354</f>
        <v>0</v>
      </c>
      <c r="AN55" s="4">
        <f>'2.Mapa'!AL$354</f>
        <v>0</v>
      </c>
      <c r="AO55" s="4">
        <f>'2.Mapa'!AM$354</f>
        <v>0</v>
      </c>
      <c r="AP55" s="4">
        <f>'2.Mapa'!AN$354</f>
        <v>0</v>
      </c>
      <c r="AQ55" s="4">
        <f>'2.Mapa'!AO$354</f>
        <v>0</v>
      </c>
      <c r="AR55" s="4">
        <f>'2.Mapa'!AP$354</f>
        <v>0</v>
      </c>
      <c r="AS55" s="4">
        <f>'2.Mapa'!AQ$354</f>
        <v>0</v>
      </c>
      <c r="AT55" s="4">
        <f>'2.Mapa'!AR$354</f>
        <v>0</v>
      </c>
      <c r="AU55" s="4">
        <f>'2.Mapa'!AS$354</f>
        <v>0</v>
      </c>
      <c r="AV55" s="4">
        <f>'2.Mapa'!AT$354</f>
        <v>0</v>
      </c>
      <c r="AW55" s="4">
        <f>'2.Mapa'!AU$354</f>
        <v>0</v>
      </c>
      <c r="AX55" s="4">
        <f>'2.Mapa'!AV$354</f>
        <v>0</v>
      </c>
      <c r="AY55" s="4">
        <f>'2.Mapa'!AW$354</f>
        <v>0</v>
      </c>
      <c r="AZ55" s="4">
        <f>'2.Mapa'!AX$354</f>
        <v>0</v>
      </c>
      <c r="BA55" s="4">
        <f>'2.Mapa'!AY$354</f>
        <v>0</v>
      </c>
      <c r="BB55" s="4">
        <f>'2.Mapa'!AZ$354</f>
        <v>0</v>
      </c>
      <c r="BC55" s="4">
        <f>'2.Mapa'!BA$354</f>
        <v>0</v>
      </c>
      <c r="BD55" s="4">
        <f>'2.Mapa'!BB$354</f>
        <v>0</v>
      </c>
      <c r="BE55" s="4">
        <f>'2.Mapa'!BC$354</f>
        <v>0</v>
      </c>
      <c r="BF55" s="4">
        <f>'2.Mapa'!BD$354</f>
        <v>0</v>
      </c>
      <c r="BG55" s="4">
        <f>'2.Mapa'!BE$354</f>
        <v>0</v>
      </c>
    </row>
    <row r="56" spans="1:59" ht="24.75" customHeight="1" x14ac:dyDescent="0.3">
      <c r="A56" s="19"/>
    </row>
    <row r="57" spans="1:59" ht="24.75" customHeight="1" x14ac:dyDescent="0.3">
      <c r="A57" s="19"/>
    </row>
    <row r="58" spans="1:59" ht="24.75" customHeight="1" x14ac:dyDescent="0.3">
      <c r="A58" s="19"/>
    </row>
    <row r="59" spans="1:59" ht="24.75" customHeight="1" x14ac:dyDescent="0.3">
      <c r="A59" s="19"/>
    </row>
    <row r="60" spans="1:59" ht="24.75" customHeight="1" x14ac:dyDescent="0.3">
      <c r="A60" s="19"/>
    </row>
    <row r="61" spans="1:59" ht="24.75" customHeight="1" x14ac:dyDescent="0.3">
      <c r="A61" s="19"/>
    </row>
    <row r="62" spans="1:59" ht="24.75" customHeight="1" x14ac:dyDescent="0.3">
      <c r="A62" s="19"/>
    </row>
    <row r="63" spans="1:59" ht="24.75" customHeight="1" x14ac:dyDescent="0.3">
      <c r="A63" s="19"/>
    </row>
    <row r="64" spans="1:59" ht="24.75" customHeight="1" x14ac:dyDescent="0.3">
      <c r="A64" s="19"/>
    </row>
    <row r="65" spans="1:1" ht="24.75" customHeight="1" x14ac:dyDescent="0.3">
      <c r="A65" s="19"/>
    </row>
    <row r="66" spans="1:1" ht="24.75" customHeight="1" x14ac:dyDescent="0.3">
      <c r="A66" s="19"/>
    </row>
    <row r="67" spans="1:1" ht="24.75" customHeight="1" x14ac:dyDescent="0.3">
      <c r="A67" s="19"/>
    </row>
    <row r="68" spans="1:1" ht="24.75" customHeight="1" x14ac:dyDescent="0.3">
      <c r="A68" s="19"/>
    </row>
    <row r="69" spans="1:1" ht="24.75" customHeight="1" x14ac:dyDescent="0.3">
      <c r="A69" s="19"/>
    </row>
    <row r="70" spans="1:1" ht="24.75" customHeight="1" x14ac:dyDescent="0.3">
      <c r="A70" s="19"/>
    </row>
    <row r="71" spans="1:1" ht="24.75" customHeight="1" x14ac:dyDescent="0.3">
      <c r="A71" s="19"/>
    </row>
    <row r="72" spans="1:1" ht="24.75" customHeight="1" x14ac:dyDescent="0.3">
      <c r="A72" s="19"/>
    </row>
    <row r="73" spans="1:1" ht="24.75" customHeight="1" x14ac:dyDescent="0.3">
      <c r="A73" s="19"/>
    </row>
    <row r="74" spans="1:1" ht="24.75" customHeight="1" x14ac:dyDescent="0.3">
      <c r="A74" s="19"/>
    </row>
    <row r="75" spans="1:1" ht="24.75" customHeight="1" x14ac:dyDescent="0.3">
      <c r="A75" s="19"/>
    </row>
    <row r="76" spans="1:1" ht="24.75" customHeight="1" x14ac:dyDescent="0.3">
      <c r="A76" s="19"/>
    </row>
    <row r="77" spans="1:1" ht="24.75" customHeight="1" x14ac:dyDescent="0.3">
      <c r="A77" s="19"/>
    </row>
  </sheetData>
  <autoFilter ref="C5:BG55" xr:uid="{00000000-0001-0000-0200-000000000000}"/>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2</vt:i4>
      </vt:variant>
    </vt:vector>
  </HeadingPairs>
  <TitlesOfParts>
    <vt:vector size="13" baseType="lpstr">
      <vt:lpstr>1.Instructivo</vt:lpstr>
      <vt:lpstr>2.Mapa</vt:lpstr>
      <vt:lpstr>Chequeo</vt:lpstr>
      <vt:lpstr>3.Matrices</vt:lpstr>
      <vt:lpstr>4.Criterios</vt:lpstr>
      <vt:lpstr>5.Resultados</vt:lpstr>
      <vt:lpstr>6.Control de cambios</vt:lpstr>
      <vt:lpstr>Posición</vt:lpstr>
      <vt:lpstr>Datos</vt:lpstr>
      <vt:lpstr>Niveles</vt:lpstr>
      <vt:lpstr>Seguimiento CI</vt:lpstr>
      <vt:lpstr>Económica</vt:lpstr>
      <vt:lpstr>Reputacional</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Ange Nathaly Chaves Manrique</cp:lastModifiedBy>
  <cp:revision/>
  <dcterms:created xsi:type="dcterms:W3CDTF">2020-03-24T23:12:47Z</dcterms:created>
  <dcterms:modified xsi:type="dcterms:W3CDTF">2024-04-10T13:28:09Z</dcterms:modified>
  <cp:category/>
  <cp:contentStatus/>
</cp:coreProperties>
</file>